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6210" documentId="8_{D0483CD2-4A6E-4A67-992C-7410D09EC2B5}" xr6:coauthVersionLast="47" xr6:coauthVersionMax="47" xr10:uidLastSave="{C2119B86-FC34-41D1-9579-6AA81E4D1476}"/>
  <bookViews>
    <workbookView xWindow="28680" yWindow="-120" windowWidth="29040" windowHeight="15720" tabRatio="845" xr2:uid="{BF110B5F-5EB5-4EFC-B015-F723B004E378}"/>
  </bookViews>
  <sheets>
    <sheet name="Background" sheetId="5" r:id="rId1"/>
    <sheet name="Included emissions" sheetId="1" r:id="rId2"/>
    <sheet name="Excluded emissions" sheetId="6" r:id="rId3"/>
    <sheet name="CO2 from biogenic materials" sheetId="7" r:id="rId4"/>
    <sheet name="Other Emissions" sheetId="9" r:id="rId5"/>
  </sheets>
  <definedNames>
    <definedName name="_xlnm._FilterDatabase" localSheetId="3" hidden="1">'CO2 from biogenic materials'!$A$4:$H$4</definedName>
    <definedName name="_xlnm._FilterDatabase" localSheetId="2" hidden="1">'Excluded emissions'!$A$1:$A$2</definedName>
    <definedName name="_xlnm._FilterDatabase" localSheetId="1" hidden="1">'Included emissions'!$AH$5:$AH$1087</definedName>
    <definedName name="_xlnm._FilterDatabase" localSheetId="4" hidden="1">'Other Emissions'!$A$4:$AE$4</definedName>
    <definedName name="Biogenic">#REF!</definedName>
    <definedName name="Excluded">#REF!</definedName>
    <definedName name="GrossAndSinks">'Included emissions'!$A$4:$T$4</definedName>
    <definedName name="Out___Inventory_by_IPCC_All__1_">#REF!</definedName>
    <definedName name="Out___Inventory_by_Scoping_Plan_All">#REF!</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 i="9" l="1"/>
  <c r="AG3" i="7"/>
  <c r="AH3" i="6"/>
  <c r="AH3" i="1"/>
  <c r="AG3" i="9"/>
  <c r="AF3" i="7"/>
  <c r="AG3" i="6"/>
  <c r="AG3" i="1"/>
  <c r="AF3" i="9"/>
  <c r="AF3" i="6"/>
  <c r="AE3" i="7"/>
  <c r="AD3" i="7"/>
  <c r="AF3" i="1"/>
  <c r="K3" i="9"/>
  <c r="L3" i="9"/>
  <c r="M3" i="9"/>
  <c r="N3" i="9"/>
  <c r="O3" i="9"/>
  <c r="P3" i="9"/>
  <c r="Q3" i="9"/>
  <c r="R3" i="9"/>
  <c r="S3" i="9"/>
  <c r="T3" i="9"/>
  <c r="U3" i="9"/>
  <c r="V3" i="9"/>
  <c r="W3" i="9"/>
  <c r="X3" i="9"/>
  <c r="Y3" i="9"/>
  <c r="Z3" i="9"/>
  <c r="AA3" i="9"/>
  <c r="AB3" i="9"/>
  <c r="AC3" i="9"/>
  <c r="AD3" i="9"/>
  <c r="AE3" i="9"/>
  <c r="J3" i="9"/>
  <c r="I3" i="7"/>
  <c r="J3" i="7"/>
  <c r="K3" i="7"/>
  <c r="L3" i="7"/>
  <c r="M3" i="7"/>
  <c r="N3" i="7"/>
  <c r="O3" i="7"/>
  <c r="P3" i="7"/>
  <c r="Q3" i="7"/>
  <c r="R3" i="7"/>
  <c r="S3" i="7"/>
  <c r="T3" i="7"/>
  <c r="U3" i="7"/>
  <c r="V3" i="7"/>
  <c r="W3" i="7"/>
  <c r="X3" i="7"/>
  <c r="Y3" i="7"/>
  <c r="Z3" i="7"/>
  <c r="AA3" i="7"/>
  <c r="AB3" i="7"/>
  <c r="AC3" i="7"/>
  <c r="K3" i="6"/>
  <c r="L3" i="6"/>
  <c r="M3" i="6"/>
  <c r="N3" i="6"/>
  <c r="O3" i="6"/>
  <c r="P3" i="6"/>
  <c r="Q3" i="6"/>
  <c r="R3" i="6"/>
  <c r="S3" i="6"/>
  <c r="T3" i="6"/>
  <c r="U3" i="6"/>
  <c r="V3" i="6"/>
  <c r="W3" i="6"/>
  <c r="X3" i="6"/>
  <c r="Y3" i="6"/>
  <c r="Z3" i="6"/>
  <c r="AA3" i="6"/>
  <c r="AB3" i="6"/>
  <c r="AC3" i="6"/>
  <c r="AD3" i="6"/>
  <c r="AE3" i="6"/>
  <c r="J3" i="6"/>
  <c r="K3" i="1"/>
  <c r="L3" i="1"/>
  <c r="M3" i="1"/>
  <c r="N3" i="1"/>
  <c r="O3" i="1"/>
  <c r="P3" i="1"/>
  <c r="Q3" i="1"/>
  <c r="R3" i="1"/>
  <c r="S3" i="1"/>
  <c r="T3" i="1"/>
  <c r="U3" i="1"/>
  <c r="V3" i="1"/>
  <c r="W3" i="1"/>
  <c r="X3" i="1"/>
  <c r="Y3" i="1"/>
  <c r="Z3" i="1"/>
  <c r="AA3" i="1"/>
  <c r="AB3" i="1"/>
  <c r="AC3" i="1"/>
  <c r="AD3" i="1"/>
  <c r="AE3" i="1"/>
  <c r="J3" i="1"/>
</calcChain>
</file>

<file path=xl/sharedStrings.xml><?xml version="1.0" encoding="utf-8"?>
<sst xmlns="http://schemas.openxmlformats.org/spreadsheetml/2006/main" count="13387" uniqueCount="813">
  <si>
    <t>IMPORTANT NOTE</t>
  </si>
  <si>
    <t>https://ww2.arb.ca.gov/our-work/programs/mandatory-greenhouse-gas-emissions-reporting</t>
  </si>
  <si>
    <t>Type of emission</t>
  </si>
  <si>
    <t>IPCC Level 1</t>
  </si>
  <si>
    <t>IPCC Level 2</t>
  </si>
  <si>
    <t>IPCC Level 3</t>
  </si>
  <si>
    <t>IPCC Level 4</t>
  </si>
  <si>
    <t>IPCC Level 5</t>
  </si>
  <si>
    <t>Sector &amp; Activity Details</t>
  </si>
  <si>
    <t>GHG</t>
  </si>
  <si>
    <t>Included Emissions</t>
  </si>
  <si>
    <t>1 - Energy</t>
  </si>
  <si>
    <t>1A - Fuel Combustion Activities</t>
  </si>
  <si>
    <t>1A1 - Energy Industries</t>
  </si>
  <si>
    <t>1A1a - Main Activity Electricity and Heat Production</t>
  </si>
  <si>
    <t>1A1ai - Electricity Generation</t>
  </si>
  <si>
    <t>CH4</t>
  </si>
  <si>
    <t>CO2</t>
  </si>
  <si>
    <t>N2O</t>
  </si>
  <si>
    <t>Imported Electricity : Unspecified Imports : CAISO EIM Outstanding Emissions - Unspecified sources</t>
  </si>
  <si>
    <t>Imported Electricity : Unspecified Imports : Other - Unspecified sources</t>
  </si>
  <si>
    <t>In State Generation : Merchant Owned - Associated gas</t>
  </si>
  <si>
    <t>In State Generation : Merchant Owned - Biodiesel</t>
  </si>
  <si>
    <t>In State Generation : Merchant Owned - Biomass</t>
  </si>
  <si>
    <t>In State Generation : Merchant Owned - Biomethane</t>
  </si>
  <si>
    <t>In State Generation : Merchant Owned - Crude oil</t>
  </si>
  <si>
    <t>In State Generation : Merchant Owned - Digester gas</t>
  </si>
  <si>
    <t>In State Generation : Merchant Owned - Jet fuel</t>
  </si>
  <si>
    <t>In State Generation : Merchant Owned - Kerosene</t>
  </si>
  <si>
    <t>In State Generation : Merchant Owned - Landfill gas</t>
  </si>
  <si>
    <t>In State Generation : Merchant Owned - MSW</t>
  </si>
  <si>
    <t>In State Generation : Merchant Owned - Petroleum coke</t>
  </si>
  <si>
    <t>In State Generation : Merchant Owned - Propane</t>
  </si>
  <si>
    <t>In State Generation : Merchant Owned - Refinery gas</t>
  </si>
  <si>
    <t>In State Generation : Merchant Owned - Residual fuel oil</t>
  </si>
  <si>
    <t>In State Generation : Merchant Owned - Waste oil</t>
  </si>
  <si>
    <t>In State Generation : Utility Owned - Biodiesel</t>
  </si>
  <si>
    <t>In State Generation : Utility Owned - Biomass</t>
  </si>
  <si>
    <t>In State Generation : Utility Owned - Biomethane</t>
  </si>
  <si>
    <t>In State Generation : Utility Owned - Digester gas</t>
  </si>
  <si>
    <t>In State Generation : Utility Owned - Landfill gas</t>
  </si>
  <si>
    <t>In State Generation : Utility Owned - Propane</t>
  </si>
  <si>
    <t>In State Generation : Utility Owned - Refinery gas</t>
  </si>
  <si>
    <t>In State Generation : Utility Owned - Residual fuel oil</t>
  </si>
  <si>
    <t>1A1aii - Combined Heat and Power Generation (CHP)</t>
  </si>
  <si>
    <t>CHP: Commercial : Useful Thermal Output - Biodiesel</t>
  </si>
  <si>
    <t>CHP: Commercial : Useful Thermal Output - Biomethane</t>
  </si>
  <si>
    <t>CHP: Commercial : Useful Thermal Output - Crude oil</t>
  </si>
  <si>
    <t>CHP: Commercial : Useful Thermal Output - Digester gas</t>
  </si>
  <si>
    <t>CHP: Commercial : Useful Thermal Output - Jet fuel</t>
  </si>
  <si>
    <t>CHP: Commercial : Useful Thermal Output - Kerosene</t>
  </si>
  <si>
    <t>CHP: Commercial : Useful Thermal Output - Landfill gas</t>
  </si>
  <si>
    <t>CHP: Commercial : Useful Thermal Output - Propane</t>
  </si>
  <si>
    <t>CHP: Industrial : Useful Thermal Output - Associated gas</t>
  </si>
  <si>
    <t>CHP: Industrial : Useful Thermal Output - Biodiesel</t>
  </si>
  <si>
    <t>CHP: Industrial : Useful Thermal Output - Biomass</t>
  </si>
  <si>
    <t>CHP: Industrial : Useful Thermal Output - Biomethane</t>
  </si>
  <si>
    <t>CHP: Industrial : Useful Thermal Output - Coal</t>
  </si>
  <si>
    <t>CHP: Industrial : Useful Thermal Output - Crude oil</t>
  </si>
  <si>
    <t>CHP: Industrial : Useful Thermal Output - Digester gas</t>
  </si>
  <si>
    <t>CHP: Industrial : Useful Thermal Output - Kerosene</t>
  </si>
  <si>
    <t>CHP: Industrial : Useful Thermal Output - Landfill gas</t>
  </si>
  <si>
    <t>CHP: Industrial : Useful Thermal Output - MSW</t>
  </si>
  <si>
    <t>CHP: Industrial : Useful Thermal Output - Petroleum coke</t>
  </si>
  <si>
    <t>CHP: Industrial : Useful Thermal Output - Propane</t>
  </si>
  <si>
    <t>CHP: Industrial : Useful Thermal Output - Refinery gas</t>
  </si>
  <si>
    <t>CHP: Industrial : Useful Thermal Output - Residual fuel oil</t>
  </si>
  <si>
    <t>CHP: Industrial : Useful Thermal Output - Tires</t>
  </si>
  <si>
    <t>CHP: Industrial : Useful Thermal Output - Waste oil</t>
  </si>
  <si>
    <t>In State Generation : CHP: Commercial - Biodiesel</t>
  </si>
  <si>
    <t>In State Generation : CHP: Commercial - Biomethane</t>
  </si>
  <si>
    <t>In State Generation : CHP: Commercial - Crude oil</t>
  </si>
  <si>
    <t>In State Generation : CHP: Commercial - Digester gas</t>
  </si>
  <si>
    <t>In State Generation : CHP: Commercial - Jet fuel</t>
  </si>
  <si>
    <t>In State Generation : CHP: Commercial - Kerosene</t>
  </si>
  <si>
    <t>In State Generation : CHP: Commercial - Landfill gas</t>
  </si>
  <si>
    <t>In State Generation : CHP: Commercial - Propane</t>
  </si>
  <si>
    <t>In State Generation : CHP: Industrial - Associated gas</t>
  </si>
  <si>
    <t>In State Generation : CHP: Industrial - Biodiesel</t>
  </si>
  <si>
    <t>In State Generation : CHP: Industrial - Biomass</t>
  </si>
  <si>
    <t>In State Generation : CHP: Industrial - Biomethane</t>
  </si>
  <si>
    <t>In State Generation : CHP: Industrial - Coal</t>
  </si>
  <si>
    <t>In State Generation : CHP: Industrial - Crude oil</t>
  </si>
  <si>
    <t>In State Generation : CHP: Industrial - Digester gas</t>
  </si>
  <si>
    <t>In State Generation : CHP: Industrial - Kerosene</t>
  </si>
  <si>
    <t>In State Generation : CHP: Industrial - Landfill gas</t>
  </si>
  <si>
    <t>In State Generation : CHP: Industrial - MSW</t>
  </si>
  <si>
    <t>In State Generation : CHP: Industrial - Petroleum coke</t>
  </si>
  <si>
    <t>In State Generation : CHP: Industrial - Propane</t>
  </si>
  <si>
    <t>In State Generation : CHP: Industrial - Refinery gas</t>
  </si>
  <si>
    <t>In State Generation : CHP: Industrial - Residual fuel oil</t>
  </si>
  <si>
    <t>In State Generation : CHP: Industrial - Tires</t>
  </si>
  <si>
    <t>In State Generation : CHP: Industrial - Waste oil</t>
  </si>
  <si>
    <t>1A1b - Petroleum Refining</t>
  </si>
  <si>
    <t/>
  </si>
  <si>
    <t>1A1c - Manufacture of Solid Fuels and Other Energy Industries</t>
  </si>
  <si>
    <t>1A1cii - Other Energy Industries</t>
  </si>
  <si>
    <t>Oil &amp; Gas: Production &amp; Processing - Associated gas</t>
  </si>
  <si>
    <t>Oil &amp; Gas: Production &amp; Processing - Biodiesel</t>
  </si>
  <si>
    <t>Oil &amp; Gas: Production &amp; Processing - Residual fuel oil</t>
  </si>
  <si>
    <t>1A2 - Manufacturing Industries and Construction</t>
  </si>
  <si>
    <t>1A2d - Pulp, Paper and Print</t>
  </si>
  <si>
    <t>1A2e - Food Processing, Beverages and Tobacco</t>
  </si>
  <si>
    <t>1A2f - Non-Metallic Minerals</t>
  </si>
  <si>
    <t>Manufacturing : Stone, Clay, Glass &amp; Cement : Cement - Biodiesel</t>
  </si>
  <si>
    <t>Manufacturing : Stone, Clay, Glass &amp; Cement : Cement - Biomass waste fuel</t>
  </si>
  <si>
    <t>Manufacturing : Stone, Clay, Glass &amp; Cement : Cement - Coal</t>
  </si>
  <si>
    <t>Manufacturing : Stone, Clay, Glass &amp; Cement : Cement - LPG</t>
  </si>
  <si>
    <t>Manufacturing : Stone, Clay, Glass &amp; Cement : Cement - MSW</t>
  </si>
  <si>
    <t>Manufacturing : Stone, Clay, Glass &amp; Cement : Cement - Petroleum coke</t>
  </si>
  <si>
    <t>Manufacturing : Stone, Clay, Glass &amp; Cement : Cement - Residual fuel oil</t>
  </si>
  <si>
    <t>Manufacturing : Stone, Clay, Glass &amp; Cement : Cement - Tires</t>
  </si>
  <si>
    <t>1A2g - Transport Equipment</t>
  </si>
  <si>
    <t>1A2h - Machinery</t>
  </si>
  <si>
    <t>1A2i - Mining (excluding fuels) and Quarrying</t>
  </si>
  <si>
    <t>1A2j - Wood and Wood Products</t>
  </si>
  <si>
    <t>1A2k - Construction</t>
  </si>
  <si>
    <t>Manufacturing : Construction - Ethanol</t>
  </si>
  <si>
    <t>Manufacturing : Construction - Gasoline</t>
  </si>
  <si>
    <t>1A2l - Textile and Leather</t>
  </si>
  <si>
    <t>1A2m - Non-specified Industry.</t>
  </si>
  <si>
    <t>Manufacturing - Biodiesel</t>
  </si>
  <si>
    <t>Manufacturing - Coal</t>
  </si>
  <si>
    <t>Manufacturing - Ethanol</t>
  </si>
  <si>
    <t>Manufacturing - Gasoline</t>
  </si>
  <si>
    <t>Manufacturing - Kerosene</t>
  </si>
  <si>
    <t>Manufacturing - LPG</t>
  </si>
  <si>
    <t>Manufacturing - Petroleum coke</t>
  </si>
  <si>
    <t>Manufacturing - Residual fuel oil</t>
  </si>
  <si>
    <t>Not Specified Industrial - Other petroleum products</t>
  </si>
  <si>
    <t>Not Specified Industrial - Wood (wet)</t>
  </si>
  <si>
    <t>1A3 - Transport</t>
  </si>
  <si>
    <t>Not Specified Transportation - Biodiesel</t>
  </si>
  <si>
    <t>Not Specified Transportation - LPG</t>
  </si>
  <si>
    <t>1A3a - Civil Aviation</t>
  </si>
  <si>
    <t>Aviation - Ethanol</t>
  </si>
  <si>
    <t>Aviation - Gasoline</t>
  </si>
  <si>
    <t>1A3aii - Domestic Aviation</t>
  </si>
  <si>
    <t>Aviation : Domestic Air transport - Aviation gasoline</t>
  </si>
  <si>
    <t>Aviation : Domestic Air transport : Intrastate - Jet fuel</t>
  </si>
  <si>
    <t>1A3b - Road Transportation</t>
  </si>
  <si>
    <t>1A3bi - Cars</t>
  </si>
  <si>
    <t>On Road : Light-duty Vehicles : Passenger Cars - Biodiesel</t>
  </si>
  <si>
    <t>On Road : Light-duty Vehicles : Passenger Cars - Ethanol</t>
  </si>
  <si>
    <t>On Road : Light-duty Vehicles : Passenger Cars - Gasoline</t>
  </si>
  <si>
    <t>1A3bii - Light-duty Trucks</t>
  </si>
  <si>
    <t>On Road : Light-duty Vehicles : Light-duty Trucks &amp; SUVs - Biodiesel</t>
  </si>
  <si>
    <t>On Road : Light-duty Vehicles : Light-duty Trucks &amp; SUVs - Ethanol</t>
  </si>
  <si>
    <t>On Road : Light-duty Vehicles : Light-duty Trucks &amp; SUVs - Gasoline</t>
  </si>
  <si>
    <t>1A3biii - Heavy-duty Trucks and Buses</t>
  </si>
  <si>
    <t>On Road - Biomethane</t>
  </si>
  <si>
    <t>On Road : Heavy-duty Vehicles : Buses - Biodiesel</t>
  </si>
  <si>
    <t>On Road : Heavy-duty Vehicles : Buses - Ethanol</t>
  </si>
  <si>
    <t>On Road : Heavy-duty Vehicles : Buses - Gasoline</t>
  </si>
  <si>
    <t>On Road : Heavy-duty Vehicles : Heavy-duty Trucks - Biodiesel</t>
  </si>
  <si>
    <t>On Road : Heavy-duty Vehicles : Heavy-duty Trucks - Ethanol</t>
  </si>
  <si>
    <t>On Road : Heavy-duty Vehicles : Heavy-duty Trucks - Gasoline</t>
  </si>
  <si>
    <t>On Road : Heavy-duty Vehicles : Motorhomes - Biodiesel</t>
  </si>
  <si>
    <t>On Road : Heavy-duty Vehicles : Motorhomes - Ethanol</t>
  </si>
  <si>
    <t>On Road : Heavy-duty Vehicles : Motorhomes - Gasoline</t>
  </si>
  <si>
    <t>1A3biv - Motorcycles</t>
  </si>
  <si>
    <t>On Road : Light-duty Vehicles : Motorcycles - Ethanol</t>
  </si>
  <si>
    <t>On Road : Light-duty Vehicles : Motorcycles - Gasoline</t>
  </si>
  <si>
    <t>1A3c - Railways</t>
  </si>
  <si>
    <t>Rail - Biodiesel</t>
  </si>
  <si>
    <t>1A3d - Water-borne Navigation</t>
  </si>
  <si>
    <t>1A3di - International Water-borne Navigation (International Bunkers)</t>
  </si>
  <si>
    <t>1A3dii - Domestic Water-borne Navigation</t>
  </si>
  <si>
    <t>Water-borne - Ethanol</t>
  </si>
  <si>
    <t>Water-borne - Gasoline</t>
  </si>
  <si>
    <t>Water-borne : Intrastate : Harbor craft - Biodiesel</t>
  </si>
  <si>
    <t>1A3e - Other Transportation</t>
  </si>
  <si>
    <t>1A3eii - Off-road</t>
  </si>
  <si>
    <t>Off Road : Airport Ground Support Equipment - Biodiesel</t>
  </si>
  <si>
    <t>Off Road : Construction and Mining Equipment - Biodiesel</t>
  </si>
  <si>
    <t>Off Road : Industrial Equipment - Biodiesel</t>
  </si>
  <si>
    <t>Off Road : Oil Drilling Equipment - Biodiesel</t>
  </si>
  <si>
    <t>1A4 - Other Sectors</t>
  </si>
  <si>
    <t>1A4a - Commercial/Institutional</t>
  </si>
  <si>
    <t>Not Specified Commercial - Biodiesel</t>
  </si>
  <si>
    <t>Not Specified Commercial - Coal</t>
  </si>
  <si>
    <t>Not Specified Commercial - Ethanol</t>
  </si>
  <si>
    <t>Not Specified Commercial - Gasoline</t>
  </si>
  <si>
    <t>Not Specified Commercial - Kerosene</t>
  </si>
  <si>
    <t>Not Specified Commercial - LPG</t>
  </si>
  <si>
    <t>Not Specified Commercial - Residual fuel oil</t>
  </si>
  <si>
    <t>Not Specified Commercial - Wood (wet)</t>
  </si>
  <si>
    <t>1A4b - Residential</t>
  </si>
  <si>
    <t>Household Use - Biodiesel</t>
  </si>
  <si>
    <t>Household Use - Coal</t>
  </si>
  <si>
    <t>Household Use - Kerosene</t>
  </si>
  <si>
    <t>Household Use - LPG</t>
  </si>
  <si>
    <t>Household Use - Wood (wet)</t>
  </si>
  <si>
    <t>1A4c - Agriculture/Forestry/Fishing/Fish Farms</t>
  </si>
  <si>
    <t>Ag Energy Use - Biodiesel</t>
  </si>
  <si>
    <t>Ag Energy Use - Ethanol</t>
  </si>
  <si>
    <t>Ag Energy Use - Gasoline</t>
  </si>
  <si>
    <t>Ag Energy Use - Kerosene</t>
  </si>
  <si>
    <t>1B - Fugitive Emissions from Fuels</t>
  </si>
  <si>
    <t>1B1 - Solid Fuels</t>
  </si>
  <si>
    <t>CHP: Industrial : Useful Thermal Output &gt; Fuel storage - Coal</t>
  </si>
  <si>
    <t>Household Use &gt; Fuel storage - Coal</t>
  </si>
  <si>
    <t>In State Generation : CHP: Industrial &gt; Fuel storage - Coal</t>
  </si>
  <si>
    <t>Manufacturing : Stone, Clay, Glass &amp; Cement : Cement &gt; Fuel storage - Coal</t>
  </si>
  <si>
    <t>Manufacturing &gt; Fuel storage - Coal</t>
  </si>
  <si>
    <t>Not Specified Commercial &gt; Fuel storage - Coal</t>
  </si>
  <si>
    <t>1B2 - Oil and Natural Gas</t>
  </si>
  <si>
    <t>Manufacturing : Construction : Fugitives &gt; Fugitive emissions</t>
  </si>
  <si>
    <t>Manufacturing : Electric &amp; Electronic Equip. : Fugitives &gt; Fugitive emissions</t>
  </si>
  <si>
    <t>Manufacturing : Food Products : Fugitives &gt; Fugitive emissions</t>
  </si>
  <si>
    <t>Manufacturing : Fugitives &gt; Fugitive emissions</t>
  </si>
  <si>
    <t>Manufacturing : Plastics &amp; Rubber : Fugitives &gt; Fugitive emissions</t>
  </si>
  <si>
    <t>Manufacturing : Primary Metals : Fugitives &gt; Fugitive emissions</t>
  </si>
  <si>
    <t>Manufacturing : Pulp &amp; Paper : Fugitives &gt; Fugitive emissions</t>
  </si>
  <si>
    <t>Manufacturing : Storage Tanks : Fugitives &gt; Fugitive emissions</t>
  </si>
  <si>
    <t>Not Specified Industrial : Fugitives &gt; Fugitive emissions</t>
  </si>
  <si>
    <t>Oil &amp; Gas: Production &amp; Processing : Processing : Fugitives &gt; Fugitive emissions</t>
  </si>
  <si>
    <t>Oil &amp; Gas: Production &amp; Processing : Production : Fugitives &gt; Fugitive emissions</t>
  </si>
  <si>
    <t>Oil &amp; Gas: Production &amp; Processing : Storage : Fugitives &gt; Fugitive emissions</t>
  </si>
  <si>
    <t>Petroleum Marketing : Process Losses : Fugitives &gt; Fugitive emissions</t>
  </si>
  <si>
    <t>Petroleum Marketing : Storage Tanks : Fugitives &gt; Fugitive emissions</t>
  </si>
  <si>
    <t>1B2a - Oil</t>
  </si>
  <si>
    <t>1B2ai - Venting</t>
  </si>
  <si>
    <t>1B2aii - Flaring</t>
  </si>
  <si>
    <t>1B2aiii - All Other</t>
  </si>
  <si>
    <t>1B2b - Natural Gas</t>
  </si>
  <si>
    <t>1B3 - Geothermal Energy Production</t>
  </si>
  <si>
    <t>In State Generation : Merchant Owned &gt; Geothermal power - Geothermal</t>
  </si>
  <si>
    <t>In State Generation : Utility Owned &gt; Geothermal power - Geothermal</t>
  </si>
  <si>
    <t>1B4 - Pollution control devices</t>
  </si>
  <si>
    <t>In State Generation : CHP: Commercial &gt; Acid gas control</t>
  </si>
  <si>
    <t>In State Generation : CHP: Industrial &gt; Acid gas control</t>
  </si>
  <si>
    <t>In State Generation : Merchant Owned &gt; Acid gas control</t>
  </si>
  <si>
    <t>In State Generation : Utility Owned &gt; Acid gas control</t>
  </si>
  <si>
    <t>Manufacturing &gt; Acid gas control</t>
  </si>
  <si>
    <t>2 - Industrial Processes and Product Use</t>
  </si>
  <si>
    <t>2A - Mineral Industry</t>
  </si>
  <si>
    <t>2A1 - Cement Production</t>
  </si>
  <si>
    <t>Manufacturing : Stone, Clay, Glass &amp; Cement : Cement &gt; Clinker production</t>
  </si>
  <si>
    <t>2A2 - Lime Production</t>
  </si>
  <si>
    <t>Manufacturing : Stone, Clay, Glass &amp; Cement : Lime &gt; Lime production</t>
  </si>
  <si>
    <t>2B - Chemical Industry</t>
  </si>
  <si>
    <t>2B2 - Nitric Acid Production</t>
  </si>
  <si>
    <t>Manufacturing : Chemicals &amp; Allied Products : Nitric Acid &gt; Nitric acid production</t>
  </si>
  <si>
    <t>2C - Metal Industry</t>
  </si>
  <si>
    <t>2C5 - Lead Production</t>
  </si>
  <si>
    <t>Manufacturing : Primary Metals : Lead Smelting &gt; Process emissions</t>
  </si>
  <si>
    <t>2D - Non-Energy Products from Fuels and Solvent Use</t>
  </si>
  <si>
    <t>2D1 - Lubricant Use</t>
  </si>
  <si>
    <t>Not Specified Industrial &gt; Fuel consumption - Lubricants</t>
  </si>
  <si>
    <t>Not Specified Transportation &gt; Fuel consumption - Lubricants</t>
  </si>
  <si>
    <t>2D3 - Solvent Use</t>
  </si>
  <si>
    <t>Solvents &amp; Chemicals : Evaporative losses : Fugitives &gt; Fugitive emissions</t>
  </si>
  <si>
    <t>2E - Electronics Industry</t>
  </si>
  <si>
    <t>Manufacturing : Electric &amp; Electronic Equip. : Semiconductors &amp; Related Products &gt; Semiconductor manufacture</t>
  </si>
  <si>
    <t>C2F6</t>
  </si>
  <si>
    <t>C3F8</t>
  </si>
  <si>
    <t>C4F8</t>
  </si>
  <si>
    <t>CF4</t>
  </si>
  <si>
    <t>HFC-23</t>
  </si>
  <si>
    <t>NF3</t>
  </si>
  <si>
    <t>SF6</t>
  </si>
  <si>
    <t>2F - Product Uses as Substitutes for Ozone Depleting Substances</t>
  </si>
  <si>
    <t>Not Specified Commercial &gt; Use of substitutes for ozone depleting substances - Aerosols</t>
  </si>
  <si>
    <t>HFC-134a</t>
  </si>
  <si>
    <t>HFC-152a</t>
  </si>
  <si>
    <t>HFC-43-10mee</t>
  </si>
  <si>
    <t>HFC-125</t>
  </si>
  <si>
    <t>HFC-227ea</t>
  </si>
  <si>
    <t>HFC-236fa</t>
  </si>
  <si>
    <t>Not Specified Commercial &gt; Use of substitutes for ozone depleting substances - Foams</t>
  </si>
  <si>
    <t>HFC-245fa</t>
  </si>
  <si>
    <t>HFC-143a</t>
  </si>
  <si>
    <t>HFC-32</t>
  </si>
  <si>
    <t>Not Specified Industrial &gt; Use of substitutes for ozone depleting substances - Aerosols</t>
  </si>
  <si>
    <t>Not Specified Industrial &gt; Use of substitutes for ozone depleting substances - Foams</t>
  </si>
  <si>
    <t>Not Specified Industrial &gt; Use of substitutes for ozone depleting substances - Solvents</t>
  </si>
  <si>
    <t>HFC-365mfc</t>
  </si>
  <si>
    <t>Other PFC and PFE</t>
  </si>
  <si>
    <t>Not Specified Residential &gt; Use of substitutes for ozone depleting substances - Aerosols</t>
  </si>
  <si>
    <t>Not Specified Residential &gt; Use of substitutes for ozone depleting substances - Foams</t>
  </si>
  <si>
    <t>Not Specified Transportation &gt; Use of substitutes for ozone depleting substances - Aerosols</t>
  </si>
  <si>
    <t>2G - Other Product Manufacture and Use</t>
  </si>
  <si>
    <t>2G1 - Electrical Equipment</t>
  </si>
  <si>
    <t>2G1b - Use of Electrical Equipment</t>
  </si>
  <si>
    <t>In State Generation : Transmission and Distribution &gt; Electricity transmitted</t>
  </si>
  <si>
    <t>2G4 - CO2, Limestone or Soda Ash consumption</t>
  </si>
  <si>
    <t>Not Specified Industrial &gt; CO2 consumption</t>
  </si>
  <si>
    <t>Not Specified Industrial &gt; Limestone and dolomite consumption</t>
  </si>
  <si>
    <t>Not Specified Industrial &gt; Soda ash consumption</t>
  </si>
  <si>
    <t>2H - Other</t>
  </si>
  <si>
    <t>2H3 - Hydrogen Production</t>
  </si>
  <si>
    <t>3 - Agriculture, Forestry and Other Land Use</t>
  </si>
  <si>
    <t>3A - Livestock</t>
  </si>
  <si>
    <t>3A1 - Enteric Fermentation</t>
  </si>
  <si>
    <t>3A1a - Cattle</t>
  </si>
  <si>
    <t>3A1ai - Dairy Cows</t>
  </si>
  <si>
    <t>Livestock population - Dairy calves</t>
  </si>
  <si>
    <t>Livestock population - Dairy cows</t>
  </si>
  <si>
    <t>Livestock population - Dairy replacements 0-12 months</t>
  </si>
  <si>
    <t>Livestock population - Dairy replacements 12-24 months</t>
  </si>
  <si>
    <t>3A1aii - Other Cattle</t>
  </si>
  <si>
    <t>Livestock population - Beef calves</t>
  </si>
  <si>
    <t>Livestock population - Beef cows</t>
  </si>
  <si>
    <t>Livestock population - Beef replacements 0-12 months</t>
  </si>
  <si>
    <t>Livestock population - Beef replacements 12-24 months</t>
  </si>
  <si>
    <t>Livestock population - Bulls</t>
  </si>
  <si>
    <t>Livestock population - Heifer feedlot</t>
  </si>
  <si>
    <t>Livestock population - Heifer stockers</t>
  </si>
  <si>
    <t>Livestock population - Steer feedlot</t>
  </si>
  <si>
    <t>Livestock population - Steer stockers</t>
  </si>
  <si>
    <t>3A1c - Sheep</t>
  </si>
  <si>
    <t>Livestock population - Sheep</t>
  </si>
  <si>
    <t>3A1d - Goats</t>
  </si>
  <si>
    <t>Livestock population - Goats</t>
  </si>
  <si>
    <t>3A1f - Horses</t>
  </si>
  <si>
    <t>Livestock population - Horses</t>
  </si>
  <si>
    <t>3A1h - Swine</t>
  </si>
  <si>
    <t>Livestock population - Swine</t>
  </si>
  <si>
    <t>3A2 - Manure Management</t>
  </si>
  <si>
    <t>3A2a - Cattle</t>
  </si>
  <si>
    <t>3A2ai - Dairy Cows</t>
  </si>
  <si>
    <t>Anaerobic digester &gt; Livestock population - Dairy cows</t>
  </si>
  <si>
    <t>Anaerobic lagoon &gt; Livestock population - Dairy cows</t>
  </si>
  <si>
    <t>Daily spread &gt; Livestock population - Dairy cows</t>
  </si>
  <si>
    <t>Daily spread &gt; Livestock population - Dairy heifers</t>
  </si>
  <si>
    <t>Deep pit &gt; Livestock population - Dairy cows</t>
  </si>
  <si>
    <t>Dry lot &gt; Livestock population - Dairy heifers</t>
  </si>
  <si>
    <t>Liquid/slurry &gt; Livestock population - Dairy cows</t>
  </si>
  <si>
    <t>Liquid/slurry &gt; Livestock population - Dairy heifers</t>
  </si>
  <si>
    <t>Pasture &gt; Livestock population - Dairy cows</t>
  </si>
  <si>
    <t>Pasture &gt; Livestock population - Dairy heifers</t>
  </si>
  <si>
    <t>Solid storage &gt; Livestock population - Dairy cows</t>
  </si>
  <si>
    <t>3A2aii - Other Cattle</t>
  </si>
  <si>
    <t>Dry lot &gt; Livestock population - Feedlot - heifers 500+ lbs</t>
  </si>
  <si>
    <t>Dry lot &gt; Livestock population - Feedlot - steers 500+ lbs</t>
  </si>
  <si>
    <t>Liquid/slurry &gt; Livestock population - Feedlot - heifers 500+ lbs</t>
  </si>
  <si>
    <t>Liquid/slurry &gt; Livestock population - Feedlot - steers 500+ lbs</t>
  </si>
  <si>
    <t>Pasture &gt; Livestock population - Not on feed - beef cows</t>
  </si>
  <si>
    <t>Pasture &gt; Livestock population - Not on feed - bulls 500+ lbs</t>
  </si>
  <si>
    <t>Pasture &gt; Livestock population - Not on feed - calves &lt;500 lbs</t>
  </si>
  <si>
    <t>Pasture &gt; Livestock population - Not on feed - heifers 500+ lbs</t>
  </si>
  <si>
    <t>Pasture &gt; Livestock population - Not on feed - steers 500+ lbs</t>
  </si>
  <si>
    <t>3A2c - Sheep</t>
  </si>
  <si>
    <t>Dry lot &gt; Livestock population - Sheep</t>
  </si>
  <si>
    <t>Pasture &gt; Livestock population - Sheep</t>
  </si>
  <si>
    <t>3A2d - Goats</t>
  </si>
  <si>
    <t>Dry lot &gt; Livestock population - Goats</t>
  </si>
  <si>
    <t>Pasture &gt; Livestock population - Goats</t>
  </si>
  <si>
    <t>3A2f - Horses</t>
  </si>
  <si>
    <t>Dry lot &gt; Livestock population - Horses</t>
  </si>
  <si>
    <t>Pasture &gt; Livestock population - Horses</t>
  </si>
  <si>
    <t>3A2h - Swine</t>
  </si>
  <si>
    <t>Anaerobic digester &gt; Livestock population - Swine - breeding</t>
  </si>
  <si>
    <t>Anaerobic digester &gt; Livestock population - Swine - market &lt; 50 lbs</t>
  </si>
  <si>
    <t>Anaerobic digester &gt; Livestock population - Swine - market 120-179 lbs</t>
  </si>
  <si>
    <t>Anaerobic digester &gt; Livestock population - Swine - market 180+ lbs</t>
  </si>
  <si>
    <t>Anaerobic digester &gt; Livestock population - Swine - market 50-119 lbs</t>
  </si>
  <si>
    <t>Anaerobic lagoon &gt; Livestock population - Swine - breeding</t>
  </si>
  <si>
    <t>Anaerobic lagoon &gt; Livestock population - Swine - market &lt; 50 lbs</t>
  </si>
  <si>
    <t>Anaerobic lagoon &gt; Livestock population - Swine - market 120-179 lbs</t>
  </si>
  <si>
    <t>Anaerobic lagoon &gt; Livestock population - Swine - market 180+ lbs</t>
  </si>
  <si>
    <t>Anaerobic lagoon &gt; Livestock population - Swine - market 50-119 lbs</t>
  </si>
  <si>
    <t>Deep pit &gt; Livestock population - Swine - breeding</t>
  </si>
  <si>
    <t>Deep pit &gt; Livestock population - Swine - market &lt; 50 lbs</t>
  </si>
  <si>
    <t>Deep pit &gt; Livestock population - Swine - market 120-179 lbs</t>
  </si>
  <si>
    <t>Deep pit &gt; Livestock population - Swine - market 180+ lbs</t>
  </si>
  <si>
    <t>Deep pit &gt; Livestock population - Swine - market 50-119 lbs</t>
  </si>
  <si>
    <t>Liquid/slurry &gt; Livestock population - Swine - breeding</t>
  </si>
  <si>
    <t>Liquid/slurry &gt; Livestock population - Swine - market &lt; 50 lbs</t>
  </si>
  <si>
    <t>Liquid/slurry &gt; Livestock population - Swine - market 120-179 lbs</t>
  </si>
  <si>
    <t>Liquid/slurry &gt; Livestock population - Swine - market 180+ lbs</t>
  </si>
  <si>
    <t>Liquid/slurry &gt; Livestock population - Swine - market 50-119 lbs</t>
  </si>
  <si>
    <t>Pasture &gt; Livestock population - Swine - breeding</t>
  </si>
  <si>
    <t>Pasture &gt; Livestock population - Swine - market &lt; 50 lbs</t>
  </si>
  <si>
    <t>Pasture &gt; Livestock population - Swine - market 120-179 lbs</t>
  </si>
  <si>
    <t>Pasture &gt; Livestock population - Swine - market 180+ lbs</t>
  </si>
  <si>
    <t>Pasture &gt; Livestock population - Swine - market 50-119 lbs</t>
  </si>
  <si>
    <t>Solid storage &gt; Livestock population - Swine - breeding</t>
  </si>
  <si>
    <t>Solid storage &gt; Livestock population - Swine - market &lt; 50 lbs</t>
  </si>
  <si>
    <t>Solid storage &gt; Livestock population - Swine - market 120-179 lbs</t>
  </si>
  <si>
    <t>Solid storage &gt; Livestock population - Swine - market 180+ lbs</t>
  </si>
  <si>
    <t>Solid storage &gt; Livestock population - Swine - market 50-119 lbs</t>
  </si>
  <si>
    <t>3A2i - Poultry</t>
  </si>
  <si>
    <t>Anaerobic lagoon &gt; Livestock population - Hens 1+ yr</t>
  </si>
  <si>
    <t>Anaerobic lagoon &gt; Livestock population - Other chickens</t>
  </si>
  <si>
    <t>Anaerobic lagoon &gt; Livestock population - Pullets</t>
  </si>
  <si>
    <t>Pasture &gt; Livestock population - Broilers</t>
  </si>
  <si>
    <t>Pasture &gt; Livestock population - Turkeys</t>
  </si>
  <si>
    <t>Poultry with bedding &gt; Livestock population - Broilers</t>
  </si>
  <si>
    <t>Poultry with bedding &gt; Livestock population - Turkeys</t>
  </si>
  <si>
    <t>Poultry without bedding &gt; Livestock population - Hens 1+ yr</t>
  </si>
  <si>
    <t>Poultry without bedding &gt; Livestock population - Other chickens</t>
  </si>
  <si>
    <t>Poultry without bedding &gt; Livestock population - Pullets</t>
  </si>
  <si>
    <t>3C - Aggregate Sources and Non-CO2 Emissions Sources on Land</t>
  </si>
  <si>
    <t>3C1 - Emissions from Biomass Burning</t>
  </si>
  <si>
    <t>3C1b - Biomass Burning in Croplands</t>
  </si>
  <si>
    <t>Crop acreage burned - Almond</t>
  </si>
  <si>
    <t>Crop acreage burned - Barley</t>
  </si>
  <si>
    <t>Crop acreage burned - Corn</t>
  </si>
  <si>
    <t>Crop acreage burned - Rice</t>
  </si>
  <si>
    <t>Crop acreage burned - Walnut</t>
  </si>
  <si>
    <t>Crop acreage burned - Wheat</t>
  </si>
  <si>
    <t>3C2 - Liming</t>
  </si>
  <si>
    <t>Dolomite applied to soils</t>
  </si>
  <si>
    <t>Limestone applied to soils</t>
  </si>
  <si>
    <t>3C4 - Direct N2O Emissions from Managed Soils</t>
  </si>
  <si>
    <t>Commercial use of nitrogen fertilizer on turf - Synthetic fertilizers</t>
  </si>
  <si>
    <t>Drained histosols</t>
  </si>
  <si>
    <t>Nitrogen applied in fertilizer - Organic fertilizers</t>
  </si>
  <si>
    <t>Nitrogen applied in fertilizer - Synthetic fertilizers</t>
  </si>
  <si>
    <t>Nitrogen in crop residues</t>
  </si>
  <si>
    <t>Nitrogen in managed manure - Beef cattle</t>
  </si>
  <si>
    <t>Nitrogen in managed manure - Dairy cows</t>
  </si>
  <si>
    <t>Nitrogen in managed manure - Dairy heifers</t>
  </si>
  <si>
    <t>Nitrogen in managed manure - Poultry</t>
  </si>
  <si>
    <t>Nitrogen in managed manure - Sheep, goat, horse</t>
  </si>
  <si>
    <t>Nitrogen in managed manure - Swine</t>
  </si>
  <si>
    <t>Nitrogen in unmanaged manure - Beef cattle</t>
  </si>
  <si>
    <t>Nitrogen in unmanaged manure - Dairy cows</t>
  </si>
  <si>
    <t>Nitrogen in unmanaged manure - Dairy heifers</t>
  </si>
  <si>
    <t>Nitrogen in unmanaged manure - Poultry</t>
  </si>
  <si>
    <t>Nitrogen in unmanaged manure - Sheep, goat, horse</t>
  </si>
  <si>
    <t>Nitrogen in unmanaged manure - Swine</t>
  </si>
  <si>
    <t>Residential use of nitrogen fertilizer on turf - Synthetic fertilizers</t>
  </si>
  <si>
    <t>3C5 - Indirect N2O Emissions from Managed Soils</t>
  </si>
  <si>
    <t>3C7 - Rice Cultivations</t>
  </si>
  <si>
    <t>Rice crop area</t>
  </si>
  <si>
    <t>4 - Waste</t>
  </si>
  <si>
    <t>4A - Solid Waste Disposal</t>
  </si>
  <si>
    <t>4A1 - Managed Waste Disposal Sites</t>
  </si>
  <si>
    <t>Landfills &gt; Landfill gas generation - Landfill gas</t>
  </si>
  <si>
    <t>4B - Biological Treatment of Solid Waste</t>
  </si>
  <si>
    <t>Solid Waste Treatment : Composting &gt; Feedstock processed</t>
  </si>
  <si>
    <t>4D - Wastewater Treatment and Discharge</t>
  </si>
  <si>
    <t>4D1 - Domestic Wastewater Treatment and Discharge</t>
  </si>
  <si>
    <t>Wastewater Treatment : Domestic Wastewater : Anaerobic Digesters &gt; Biogas production</t>
  </si>
  <si>
    <t>Wastewater Treatment : Domestic Wastewater : Centralized Anaerobic &gt; California population</t>
  </si>
  <si>
    <t>Wastewater Treatment : Domestic Wastewater : Effluent Emissions &gt; California population</t>
  </si>
  <si>
    <t>Wastewater Treatment : Domestic Wastewater : Plant Emissions &gt; California population</t>
  </si>
  <si>
    <t>Wastewater Treatment : Domestic Wastewater : Septic Systems &gt; California population</t>
  </si>
  <si>
    <t>4D2 - Industrial Wastewater Treatment and Discharge</t>
  </si>
  <si>
    <t>Manufacturing : Wastewater Treatment : Fugitives &gt; Fugitive emissions</t>
  </si>
  <si>
    <t>Oil &amp; Gas: Production &amp; Processing : Wastewater Treatment : Fugitives &gt; Fugitive emissions</t>
  </si>
  <si>
    <t>Petroleum Marketing : Wastewater Treatment : Fugitives &gt; Fugitive emissions</t>
  </si>
  <si>
    <t>Wastewater Treatment : Industrial Wastewater &gt; Production processed - Apples</t>
  </si>
  <si>
    <t>Wastewater Treatment : Industrial Wastewater &gt; Production processed - Citrus fruit</t>
  </si>
  <si>
    <t>Wastewater Treatment : Industrial Wastewater &gt; Production processed - Non-citrus fruit</t>
  </si>
  <si>
    <t>Wastewater Treatment : Industrial Wastewater &gt; Production processed - Other vegetables</t>
  </si>
  <si>
    <t>Wastewater Treatment : Industrial Wastewater &gt; Production processed - Potatoes</t>
  </si>
  <si>
    <t>Wastewater Treatment : Industrial Wastewater &gt; Production processed - Poultry</t>
  </si>
  <si>
    <t>Wastewater Treatment : Industrial Wastewater &gt; Production processed - Red meat</t>
  </si>
  <si>
    <t>Wastewater Treatment : Industrial Wastewater &gt; Production processed - Wine grapes</t>
  </si>
  <si>
    <t>Sum of selected categories:</t>
  </si>
  <si>
    <t>Excluded Emissions</t>
  </si>
  <si>
    <t>Not Specified Military - Residual fuel oil</t>
  </si>
  <si>
    <t>1A3ai - International Aviation (International Bunkers)</t>
  </si>
  <si>
    <t>Aviation : International Civil Aviation - Jet fuel</t>
  </si>
  <si>
    <t>Aviation : Domestic Air transport : Interstate - Jet fuel</t>
  </si>
  <si>
    <t>Water-borne : International Marine Bunker Fuel - Residual fuel oil</t>
  </si>
  <si>
    <t>1A5 - Non-Specified</t>
  </si>
  <si>
    <t>1A5b - Mobile</t>
  </si>
  <si>
    <t>1A5bi - Mobile (Aviation Component)</t>
  </si>
  <si>
    <t>Not Specified Military - Jet fuel</t>
  </si>
  <si>
    <t>CO2 from biogenic materials</t>
  </si>
  <si>
    <t>GWP</t>
  </si>
  <si>
    <t>3C6 - Indirect N2O Emissions from Manure Management</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</si>
  <si>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</si>
  <si>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</si>
  <si>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</si>
  <si>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</si>
  <si>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</si>
  <si>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</si>
  <si>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</si>
  <si>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</si>
  <si>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</si>
  <si>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</si>
  <si>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</si>
  <si>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</si>
  <si>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</si>
  <si>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</si>
  <si>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</si>
  <si>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</si>
  <si>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</si>
  <si>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</si>
  <si>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</si>
  <si>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</si>
  <si>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</si>
  <si>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</si>
  <si>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</si>
  <si>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Imported Electricity : Specified Imports : Idaho : Kettle Butte Dairy Biofactory [Digester Gas] (ID) - Digester gas</t>
  </si>
  <si>
    <t>California's AB 32 GHG Emissions Inventory by IPCC Category</t>
  </si>
  <si>
    <t>2023</t>
  </si>
  <si>
    <t>Imported Electricity : Specified Imports : Arizona : Apache Generating Station (AZ) - Primary fuel: coal</t>
  </si>
  <si>
    <t>Imported Electricity : Specified Imports : Arizona : Cholla Power Station (AZ) - Primary fuel: coal</t>
  </si>
  <si>
    <t>Imported Electricity : Specified Imports : Arizona : Coronado Generating Station (AZ) - Primary fuel: coal</t>
  </si>
  <si>
    <t>Imported Electricity : Specified Imports : Arizona : CSE Arizona Facility (AZ) - Primary fuel: digester gas</t>
  </si>
  <si>
    <t>Imported Electricity : Specified Imports : Arizona : Navajo Generating Station (AZ) - Primary fuel: coal</t>
  </si>
  <si>
    <t>Imported Electricity : Specified Imports : Arizona : Springerville Generating Station (AZ) - Primary fuel: coal</t>
  </si>
  <si>
    <t>Imported Electricity : Specified Imports : Arizona : Stotz Southern Generation (AZ) - Primary fuel: digester gas</t>
  </si>
  <si>
    <t>Imported Electricity : Specified Imports : California Tribal : Desert View Power (CA Tribal) - Primary fuel: biomass</t>
  </si>
  <si>
    <t>Imported Electricity : Specified Imports : Canada : Armstrong Woodwaste Cogeneration (CAN) - Primary fuel: biomass</t>
  </si>
  <si>
    <t>Imported Electricity : Specified Imports : Canada : Powell River Generation (Catalyst Paper) (CAN) - Primary fuel: biomass</t>
  </si>
  <si>
    <t>Imported Electricity : Specified Imports : Canada : Prince George Pulp &amp; Paper (CAN) - Primary fuel: biomass</t>
  </si>
  <si>
    <t>Imported Electricity : Specified Imports : Colorado : Craig (CO) - Primary fuel: coal</t>
  </si>
  <si>
    <t>Imported Electricity : Specified Imports : Colorado : Rawhide Unit (CO) - Primary fuel: coal</t>
  </si>
  <si>
    <t>Imported Electricity : Specified Imports : Idaho : Big Sky Dairy Digester (ID) - Primary fuel: biomass</t>
  </si>
  <si>
    <t>Imported Electricity : Specified Imports : Idaho : Clearwater Paper Corp. - Lewiston (ID) - Primary fuel: biomass</t>
  </si>
  <si>
    <t>Imported Electricity : Specified Imports : Idaho : Rock Creek Dairy (New Energy One) (ID) - Primary fuel: digester gas</t>
  </si>
  <si>
    <t>Imported Electricity : Specified Imports : Montana : Centennial Hardin (MT) - Primary fuel: coal</t>
  </si>
  <si>
    <t>Imported Electricity : Specified Imports : Montana : Colstrip (MT) - Primary fuel: coal</t>
  </si>
  <si>
    <t>Imported Electricity : Specified Imports : Multi-Jurisdictional : PacifiCorp (MJRP) - Primary fuel: coal</t>
  </si>
  <si>
    <t>Imported Electricity : Specified Imports : Nebraska : Whelan Energy Center (NE) - Primary fuel: coal</t>
  </si>
  <si>
    <t>Imported Electricity : Specified Imports : Nevada : Mohave (NV) - Primary fuel: coal</t>
  </si>
  <si>
    <t>Imported Electricity : Specified Imports : Nevada : Reid Gardner Station (NV) - Primary fuel: coal</t>
  </si>
  <si>
    <t>Imported Electricity : Specified Imports : Nevada : TS Power Plant (NV) - Primary fuel: coal</t>
  </si>
  <si>
    <t>Imported Electricity : Specified Imports : New Mexico : Four Corners Power Plant (NM) - Primary fuel: coal</t>
  </si>
  <si>
    <t>Imported Electricity : Specified Imports : New Mexico : San Juan (NM) - Primary fuel: coal</t>
  </si>
  <si>
    <t>Imported Electricity : Specified Imports : Oregon : Boardman Power Plant (OR) - Primary fuel: coal</t>
  </si>
  <si>
    <t>Imported Electricity : Specified Imports : Oregon : Seneca Sustainability Energy (OR) - Primary fuel: biomass</t>
  </si>
  <si>
    <t>Imported Electricity : Specified Imports : Pacific Northwest : Bonneville Power Administration (PNW) - Primarily hydropower</t>
  </si>
  <si>
    <t>Imported Electricity : Specified Imports : Pacific Northwest : Powerex (PNW) - Primarily hydropower</t>
  </si>
  <si>
    <t>Imported Electricity : Specified Imports : Pacific Northwest : Tacoma Power (PNW) - Primarily hydropower</t>
  </si>
  <si>
    <t>Imported Electricity : Specified Imports : Utah : Bonanza Power Plant (UT) - Primary fuel: coal</t>
  </si>
  <si>
    <t>Imported Electricity : Specified Imports : Utah : Hunter (UT) - Primary fuel: coal</t>
  </si>
  <si>
    <t>Imported Electricity : Specified Imports : Utah : Huntington (UT) - Primary fuel: coal</t>
  </si>
  <si>
    <t>Imported Electricity : Specified Imports : Utah : Intermountain Power Project (IPP) (UT) - Primary fuel: coal</t>
  </si>
  <si>
    <t>Imported Electricity : Specified Imports : Utah : Trans-Jordan Generating Station (Landfill Gas) (UT) - Primary fuel: biomass</t>
  </si>
  <si>
    <t>Imported Electricity : Specified Imports : Washington : HW Hill Landfill Gas (aka Roosevelt Biogas 1) (WA) - Primary fuel: biomass</t>
  </si>
  <si>
    <t>Imported Electricity : Specified Imports : Washington : Kettle Falls Woodwaste Plant (WA) - Primary fuel: biomass</t>
  </si>
  <si>
    <t>Imported Electricity : Specified Imports : Washington : Longview Washington Pulp &amp; Paper Mill (WA) - Primary fuel: biomass</t>
  </si>
  <si>
    <t>Imported Electricity : Specified Imports : Washington : McKinley Paper - Washington Mill (WA) - Primary fuel: biomass</t>
  </si>
  <si>
    <t>Imported Electricity : Specified Imports : Washington : Nippon Paper Cogen (WA) - Primary fuel: biomass</t>
  </si>
  <si>
    <t>Imported Electricity : Specified Imports : Washington : Sierra Pacific Burlington (WA) - Primary fuel: biomass</t>
  </si>
  <si>
    <t>Imported Electricity : Specified Imports : Washington : Transalta Centralia Generation (WA) - Primary fuel: coal</t>
  </si>
  <si>
    <t>Imported Electricity : Specified Imports : Washington : WestRock - Tacoma (fka Simpson Biomass) (WA) - Primary fuel: biomass</t>
  </si>
  <si>
    <t>Imported Electricity : Specified Imports : Washington : Weyerhaeuser Longview (WA) - Primary fuel: biomass</t>
  </si>
  <si>
    <t>Imported Electricity : Specified Imports : Wyoming : Dave Johnston (WY) - Primary fuel: coal</t>
  </si>
  <si>
    <t>Imported Electricity : Specified Imports : Wyoming : Jim Bridger Total Plant (WY) - Primary fuel: coal</t>
  </si>
  <si>
    <t>Imported Electricity : Specified Imports : Wyoming : Laramie River Station (WY) - Primary fuel: coal</t>
  </si>
  <si>
    <t>Imported Electricity : Specified Imports : Wyoming : Naughton (WY) - Primary fuel: coal</t>
  </si>
  <si>
    <t>Imported Electricity : Specified Imports : Wyoming : Wyodak (WY) - Primary fuel: coal</t>
  </si>
  <si>
    <t>In State Generation : Merchant Owned - Renewable diesel</t>
  </si>
  <si>
    <t>In State Generation : Utility Owned - Renewable diesel</t>
  </si>
  <si>
    <t>CHP: Commercial : Useful Thermal Output - Renewable diesel</t>
  </si>
  <si>
    <t>CHP: Industrial : Useful Thermal Output - Renewable diesel</t>
  </si>
  <si>
    <t>In State Generation : CHP: Commercial - Renewable diesel</t>
  </si>
  <si>
    <t>In State Generation : CHP: Industrial - Renewable diesel</t>
  </si>
  <si>
    <t>Liquid Fuels Refining and Hydrogen Production - Associated gas</t>
  </si>
  <si>
    <t>Liquid Fuels Refining and Hydrogen Production - Biodiesel</t>
  </si>
  <si>
    <t>Liquid Fuels Refining and Hydrogen Production - Catalyst coke</t>
  </si>
  <si>
    <t>Liquid Fuels Refining and Hydrogen Production - Digester gas</t>
  </si>
  <si>
    <t>Liquid Fuels Refining and Hydrogen Production - Ethanol</t>
  </si>
  <si>
    <t>Liquid Fuels Refining and Hydrogen Production - Gasoline</t>
  </si>
  <si>
    <t>Liquid Fuels Refining and Hydrogen Production - LPG</t>
  </si>
  <si>
    <t>Liquid Fuels Refining and Hydrogen Production - Petroleum coke</t>
  </si>
  <si>
    <t>Liquid Fuels Refining and Hydrogen Production - Process gas</t>
  </si>
  <si>
    <t>Liquid Fuels Refining and Hydrogen Production - Refinery gas</t>
  </si>
  <si>
    <t>Liquid Fuels Refining and Hydrogen Production - Renewable diesel</t>
  </si>
  <si>
    <t>Liquid Fuels Refining and Hydrogen Production - Residual fuel oil</t>
  </si>
  <si>
    <t>Oil &amp; Gas: Production &amp; Processing - Biomethane</t>
  </si>
  <si>
    <t>Oil &amp; Gas: Production &amp; Processing - Gasoline</t>
  </si>
  <si>
    <t>Oil &amp; Gas: Production &amp; Processing - Propane</t>
  </si>
  <si>
    <t>Oil &amp; Gas: Production &amp; Processing - Renewable diesel</t>
  </si>
  <si>
    <t>1A2c - Chemicals</t>
  </si>
  <si>
    <t>Manufacturing : Stone, Clay, Glass &amp; Cement : Cement - Renewable diesel</t>
  </si>
  <si>
    <t>Manufacturing - Renewable diesel</t>
  </si>
  <si>
    <t>Not Specified Transportation - Renewable diesel</t>
  </si>
  <si>
    <t>Aviation : Domestic Air transport : Intrastate - Alternative jet fuel</t>
  </si>
  <si>
    <t>On Road : Light-duty Vehicles : Passenger Cars - Renewable diesel</t>
  </si>
  <si>
    <t>On Road : Light-duty Vehicles : Light-duty Trucks &amp; SUVs - Renewable diesel</t>
  </si>
  <si>
    <t>On Road : Heavy-duty Vehicles : Buses - Renewable diesel</t>
  </si>
  <si>
    <t>On Road : Heavy-duty Vehicles : Heavy-duty Trucks - Renewable diesel</t>
  </si>
  <si>
    <t>On Road : Heavy-duty Vehicles : Motorhomes - Renewable diesel</t>
  </si>
  <si>
    <t>Rail - Renewable diesel</t>
  </si>
  <si>
    <t>Water-borne : Intrastate : Harbor craft - Renewable diesel</t>
  </si>
  <si>
    <t>Water-borne : Port activities - Residual fuel oil</t>
  </si>
  <si>
    <t>Water-borne : Transit (CA waters) - Residual fuel oil</t>
  </si>
  <si>
    <t>Off Road : Airport Ground Support Equipment - Renewable diesel</t>
  </si>
  <si>
    <t>Off Road : Construction and Mining Equipment - Renewable diesel</t>
  </si>
  <si>
    <t>Off Road : Industrial Equipment - Renewable diesel</t>
  </si>
  <si>
    <t>Off Road : Oil Drilling Equipment - Renewable diesel</t>
  </si>
  <si>
    <t>Not Specified Commercial - Renewable diesel</t>
  </si>
  <si>
    <t>Household Use - Renewable diesel</t>
  </si>
  <si>
    <t>Ag Energy Use - Renewable diesel</t>
  </si>
  <si>
    <t>Liquid Fuels Refining and Hydrogen Production &gt; Process emissions</t>
  </si>
  <si>
    <t>Liquid Fuels Refining and Hydrogen Production &gt; Flaring</t>
  </si>
  <si>
    <t>Liquid Fuels Refining and Hydrogen Production : Process Losses : Fugitives &gt; Fugitive emissions</t>
  </si>
  <si>
    <t>Liquid Fuels Refining and Hydrogen Production : Storage Tanks : Fugitives &gt; Fugitive emissions</t>
  </si>
  <si>
    <t>Liquid Fuels Refining and Hydrogen Production &gt; Acid gas control</t>
  </si>
  <si>
    <t>Imported Electricity : Specified Imports : Nevada : Steamboat Hills Geothermal (NV) &gt; Electricity generation - Primarily geothermal</t>
  </si>
  <si>
    <t>Imported Electricity : Specified Imports : Nevada : Terra-Gen Dixie Valley (NV) &gt; Electricity generation - Primarily geothermal</t>
  </si>
  <si>
    <t>Imported Electricity : Specified Imports : Utah : Blundell (UT) &gt; Electricity generation - Primarily geothermal</t>
  </si>
  <si>
    <t>2A3 - Glass Production</t>
  </si>
  <si>
    <t>Manufacturing : Stone, Clay, Glass &amp; Cement : Glass &gt; Limestone and dolomite consumption</t>
  </si>
  <si>
    <t>Manufacturing : Stone, Clay, Glass &amp; Cement : Glass &gt; Soda ash consumption</t>
  </si>
  <si>
    <t>Not Specified Commercial &gt; Use of substitutes for ozone depleting substances - Fire protection</t>
  </si>
  <si>
    <t>Not Specified Commercial &gt; Use of substitutes for ozone depleting substances - Refrigeration and air conditioning</t>
  </si>
  <si>
    <t>Not Specified Industrial &gt; Use of substitutes for ozone depleting substances - Fire protection</t>
  </si>
  <si>
    <t>Not Specified Industrial &gt; Use of substitutes for ozone depleting substances - Refrigeration and air conditioning</t>
  </si>
  <si>
    <t>Not Specified Residential &gt; Use of substitutes for ozone depleting substances - Refrigeration and air conditioning</t>
  </si>
  <si>
    <t>Not Specified Transportation &gt; Use of substitutes for ozone depleting substances - Refrigeration and air conditioning</t>
  </si>
  <si>
    <t>Liquid Fuels Refining and Hydrogen Production : Transformation &gt; Fuel consumption - Petroleum feedstocks</t>
  </si>
  <si>
    <t>Liquid Fuels Refining and Hydrogen Production : Transformation &gt; Fuel consumption - Refinery gas</t>
  </si>
  <si>
    <t>Wastewater Treatment : Industrial Wastewater &gt; Production processed - Pulp and paper</t>
  </si>
  <si>
    <t>Wastewater Treatment : Industrial Wastewater &gt; Wastewater flow - Petroleum refining</t>
  </si>
  <si>
    <t>Aviation : International Civil Aviation - Alternative jet fuel</t>
  </si>
  <si>
    <t>Aviation : Domestic Air transport : Interstate - Alternative jet fuel</t>
  </si>
  <si>
    <t>Not Specified Military - Aviation gasoline</t>
  </si>
  <si>
    <t>Exceptional Event</t>
  </si>
  <si>
    <r>
      <t xml:space="preserve">There are four spreadsheets accompanying this note, each containing a particular subset defined by an inventory accounting category (see tabs). These categories are: 
    </t>
    </r>
    <r>
      <rPr>
        <sz val="10.5"/>
        <color rgb="FF000000"/>
        <rFont val="Avenir Next LT Pro Demi"/>
        <family val="2"/>
      </rPr>
      <t>Table 1. Included Emissions:</t>
    </r>
    <r>
      <rPr>
        <sz val="10.5"/>
        <color indexed="8"/>
        <rFont val="Avenir Next LT Pro"/>
        <family val="2"/>
      </rPr>
      <t xml:space="preserve"> Emissions that sum up to make the AB 32 GHG Emissions Inventory (Inventory).</t>
    </r>
  </si>
  <si>
    <r>
      <t xml:space="preserve">    </t>
    </r>
    <r>
      <rPr>
        <sz val="10.5"/>
        <color rgb="FF000000"/>
        <rFont val="Avenir Next LT Pro Demi"/>
        <family val="2"/>
      </rPr>
      <t>Table 3. CO</t>
    </r>
    <r>
      <rPr>
        <vertAlign val="subscript"/>
        <sz val="10.5"/>
        <color rgb="FF000000"/>
        <rFont val="Avenir Next LT Pro Demi"/>
        <family val="2"/>
      </rPr>
      <t>2</t>
    </r>
    <r>
      <rPr>
        <sz val="10.5"/>
        <color rgb="FF000000"/>
        <rFont val="Avenir Next LT Pro Demi"/>
        <family val="2"/>
      </rPr>
      <t xml:space="preserve"> from Biogenic Materials</t>
    </r>
    <r>
      <rPr>
        <sz val="10.5"/>
        <color indexed="8"/>
        <rFont val="Avenir Next LT Pro"/>
        <family val="2"/>
      </rPr>
      <t>: Various fuels of biogenic origin (e.g., ethanol, biodiesel, etc.) are used in California for transportation or to produce heat or electricity. The CO</t>
    </r>
    <r>
      <rPr>
        <vertAlign val="subscript"/>
        <sz val="10.5"/>
        <color rgb="FF000000"/>
        <rFont val="Avenir Next LT Pro"/>
        <family val="2"/>
      </rPr>
      <t>2</t>
    </r>
    <r>
      <rPr>
        <sz val="10.5"/>
        <color indexed="8"/>
        <rFont val="Avenir Next LT Pro"/>
        <family val="2"/>
      </rPr>
      <t xml:space="preserve"> emissions from burning these fuels would have occurred anyway as the biomass decayed. These CO</t>
    </r>
    <r>
      <rPr>
        <vertAlign val="subscript"/>
        <sz val="10.5"/>
        <color rgb="FF000000"/>
        <rFont val="Avenir Next LT Pro"/>
        <family val="2"/>
      </rPr>
      <t>2</t>
    </r>
    <r>
      <rPr>
        <sz val="10.5"/>
        <color indexed="8"/>
        <rFont val="Avenir Next LT Pro"/>
        <family val="2"/>
      </rPr>
      <t xml:space="preserve"> emissions, labeled as being "from biogenic materials", are estimated but not </t>
    </r>
    <r>
      <rPr>
        <i/>
        <sz val="10.5"/>
        <color indexed="8"/>
        <rFont val="Avenir Next LT Pro"/>
        <family val="2"/>
      </rPr>
      <t>included</t>
    </r>
    <r>
      <rPr>
        <sz val="10.5"/>
        <color indexed="8"/>
        <rFont val="Avenir Next LT Pro"/>
        <family val="2"/>
      </rPr>
      <t xml:space="preserve"> in the Inventory totals. Other fuels, such as used tires, are made in part from renewable materials (e.g., natural rubber). In this case, two values for CO</t>
    </r>
    <r>
      <rPr>
        <vertAlign val="subscript"/>
        <sz val="10.5"/>
        <color rgb="FF000000"/>
        <rFont val="Avenir Next LT Pro"/>
        <family val="2"/>
      </rPr>
      <t>2</t>
    </r>
    <r>
      <rPr>
        <sz val="10.5"/>
        <color indexed="8"/>
        <rFont val="Avenir Next LT Pro"/>
        <family val="2"/>
      </rPr>
      <t xml:space="preserve"> emissions are estimated in proportion to the renewable and fossil components. Only the CO</t>
    </r>
    <r>
      <rPr>
        <vertAlign val="subscript"/>
        <sz val="10.5"/>
        <color rgb="FF000000"/>
        <rFont val="Avenir Next LT Pro"/>
        <family val="2"/>
      </rPr>
      <t>2</t>
    </r>
    <r>
      <rPr>
        <sz val="10.5"/>
        <color indexed="8"/>
        <rFont val="Avenir Next LT Pro"/>
        <family val="2"/>
      </rPr>
      <t xml:space="preserve"> from the fossil component is </t>
    </r>
    <r>
      <rPr>
        <i/>
        <sz val="10.5"/>
        <color indexed="8"/>
        <rFont val="Avenir Next LT Pro"/>
        <family val="2"/>
      </rPr>
      <t>included</t>
    </r>
    <r>
      <rPr>
        <sz val="10.5"/>
        <color indexed="8"/>
        <rFont val="Avenir Next LT Pro"/>
        <family val="2"/>
      </rPr>
      <t xml:space="preserve"> in the Inventory. All CH</t>
    </r>
    <r>
      <rPr>
        <vertAlign val="subscript"/>
        <sz val="10.5"/>
        <color rgb="FF000000"/>
        <rFont val="Avenir Next LT Pro"/>
        <family val="2"/>
      </rPr>
      <t>4</t>
    </r>
    <r>
      <rPr>
        <sz val="10.5"/>
        <color indexed="8"/>
        <rFont val="Avenir Next LT Pro"/>
        <family val="2"/>
      </rPr>
      <t xml:space="preserve"> and N</t>
    </r>
    <r>
      <rPr>
        <vertAlign val="subscript"/>
        <sz val="10.5"/>
        <color rgb="FF000000"/>
        <rFont val="Avenir Next LT Pro"/>
        <family val="2"/>
      </rPr>
      <t>2</t>
    </r>
    <r>
      <rPr>
        <sz val="10.5"/>
        <color indexed="8"/>
        <rFont val="Avenir Next LT Pro"/>
        <family val="2"/>
      </rPr>
      <t xml:space="preserve">O emissions from combustion of renewable fuels are </t>
    </r>
    <r>
      <rPr>
        <i/>
        <sz val="10.5"/>
        <color indexed="8"/>
        <rFont val="Avenir Next LT Pro"/>
        <family val="2"/>
      </rPr>
      <t>included</t>
    </r>
    <r>
      <rPr>
        <sz val="10.5"/>
        <color indexed="8"/>
        <rFont val="Avenir Next LT Pro"/>
        <family val="2"/>
      </rPr>
      <t xml:space="preserve"> in the Inventory.</t>
    </r>
  </si>
  <si>
    <r>
      <rPr>
        <sz val="10.5"/>
        <color rgb="FF000000"/>
        <rFont val="Avenir Next LT Pro Demi"/>
        <family val="2"/>
      </rPr>
      <t>Data from the Mandatory Greenhouse Gas Emissions Reporting Program:</t>
    </r>
    <r>
      <rPr>
        <b/>
        <i/>
        <sz val="10.5"/>
        <color indexed="8"/>
        <rFont val="Avenir Next LT Pro"/>
        <family val="2"/>
      </rPr>
      <t xml:space="preserve"> </t>
    </r>
    <r>
      <rPr>
        <sz val="10.5"/>
        <color indexed="8"/>
        <rFont val="Avenir Next LT Pro"/>
        <family val="2"/>
      </rPr>
      <t>Statewide GHG emissions are calculated using several data sources. The primary data source is from reports submitted to CARB through the Regulation for the Mandatory Reporting of GHG Emissions (MRR). MRR requires facilities and entities with more than 10,000 metric tons CO</t>
    </r>
    <r>
      <rPr>
        <vertAlign val="subscript"/>
        <sz val="10.5"/>
        <color rgb="FF000000"/>
        <rFont val="Avenir Next LT Pro"/>
        <family val="2"/>
      </rPr>
      <t>2</t>
    </r>
    <r>
      <rPr>
        <sz val="10.5"/>
        <color indexed="8"/>
        <rFont val="Avenir Next LT Pro"/>
        <family val="2"/>
      </rPr>
      <t>e per year of combustion and process emissions, all facilities belonging to certain industries, and all electricity importers to submit an annual GHG emissions data report directly to CARB. Reports from facilities and entities that emit more than 25,000 metric tons of CO</t>
    </r>
    <r>
      <rPr>
        <vertAlign val="subscript"/>
        <sz val="10.5"/>
        <color rgb="FF000000"/>
        <rFont val="Avenir Next LT Pro"/>
        <family val="2"/>
      </rPr>
      <t>2</t>
    </r>
    <r>
      <rPr>
        <sz val="10.5"/>
        <color indexed="8"/>
        <rFont val="Avenir Next LT Pro"/>
        <family val="2"/>
      </rPr>
      <t>e per year are verified by a CARB-accredited third-party verification body. For additional information see:</t>
    </r>
  </si>
  <si>
    <t>Table 1. Included Emissions</t>
  </si>
  <si>
    <t>Table 2. Excluded Emissions</t>
  </si>
  <si>
    <r>
      <t>Table 3. CO</t>
    </r>
    <r>
      <rPr>
        <vertAlign val="subscript"/>
        <sz val="10.5"/>
        <color rgb="FF000000"/>
        <rFont val="Avenir Next LT Pro Demi"/>
        <family val="2"/>
      </rPr>
      <t>2</t>
    </r>
    <r>
      <rPr>
        <sz val="10.5"/>
        <color indexed="8"/>
        <rFont val="Avenir Next LT Pro Demi"/>
        <family val="2"/>
      </rPr>
      <t xml:space="preserve"> from Biogenic Materials</t>
    </r>
  </si>
  <si>
    <t>Table 4. Other Emissions</t>
  </si>
  <si>
    <t>2024</t>
  </si>
  <si>
    <t>Imported Electricity : Specified Imports : Idaho : West Point RNG LLC (ID) - Digester gas</t>
  </si>
  <si>
    <t>Imported Electricity : Specified Imports : Canada : Chetwynd Biomass (CAN) (Canada) - Biomass</t>
  </si>
  <si>
    <t>Imported Electricity : Specified Imports : Canada : Fraser Lake Biomass (CAN) (Canada) - Biomass</t>
  </si>
  <si>
    <t>Oil &amp; Gas: Production &amp; Processing &gt; Flaring</t>
  </si>
  <si>
    <t>See Inventory method documentation for detailed methods and data sources:</t>
  </si>
  <si>
    <t>https://ww2.arb.ca.gov/ghg-inventory-methods</t>
  </si>
  <si>
    <r>
      <t>Each of the spreadsheets has columns that can be filtered to select a subset of IPCC categories and greenhouse gas. There are formula cells at the top of each table that calculate the total of the currently selected categories.
All values are in million metric tons (MMT) of CO</t>
    </r>
    <r>
      <rPr>
        <vertAlign val="subscript"/>
        <sz val="10.5"/>
        <color indexed="8"/>
        <rFont val="Avenir Next LT Pro"/>
        <family val="2"/>
      </rPr>
      <t>2</t>
    </r>
    <r>
      <rPr>
        <sz val="10.5"/>
        <color indexed="8"/>
        <rFont val="Avenir Next LT Pro"/>
        <family val="2"/>
      </rPr>
      <t xml:space="preserve"> equivalent. CO</t>
    </r>
    <r>
      <rPr>
        <vertAlign val="subscript"/>
        <sz val="10.5"/>
        <color indexed="8"/>
        <rFont val="Avenir Next LT Pro"/>
        <family val="2"/>
      </rPr>
      <t>2</t>
    </r>
    <r>
      <rPr>
        <sz val="10.5"/>
        <color indexed="8"/>
        <rFont val="Avenir Next LT Pro"/>
        <family val="2"/>
      </rPr>
      <t xml:space="preserve"> equivalence is based upon IPCC Fourth Assessment Report's 100-yr Global Warming Potentials.</t>
    </r>
  </si>
  <si>
    <t>2026 Edition: 2000 to 2024 - Last updated on 09/21/2026</t>
  </si>
  <si>
    <t>In State Generation : Merchant Owned - Fossil gas</t>
  </si>
  <si>
    <t>In State Generation : Utility Owned - Fossil gas</t>
  </si>
  <si>
    <t>CHP: Commercial : Useful Thermal Output - Fossil gas</t>
  </si>
  <si>
    <t>CHP: Industrial : Useful Thermal Output - Fossil gas</t>
  </si>
  <si>
    <t>In State Generation : CHP: Commercial - Fossil gas</t>
  </si>
  <si>
    <t>In State Generation : CHP: Industrial - Fossil gas</t>
  </si>
  <si>
    <t>Liquid Fuels Refining and Hydrogen Production - Fossil gas</t>
  </si>
  <si>
    <t>Oil &amp; Gas: Production &amp; Processing - Fossil gas</t>
  </si>
  <si>
    <t>Manufacturing : Primary Metals - Fossil gas</t>
  </si>
  <si>
    <t>Manufacturing : Chemicals &amp; Allied Products : Fuel Use - Fossil gas</t>
  </si>
  <si>
    <t>Manufacturing : Printing &amp; Publishing - Fossil gas</t>
  </si>
  <si>
    <t>Manufacturing : Pulp &amp; Paper - Fossil gas</t>
  </si>
  <si>
    <t>Manufacturing : Food Products - Fossil gas</t>
  </si>
  <si>
    <t>Manufacturing : Food Products : Food Processing - Fossil gas</t>
  </si>
  <si>
    <t>Manufacturing : Food Products : Sugar &amp; Confections - Fossil gas</t>
  </si>
  <si>
    <t>Manufacturing : Tobacco - Fossil gas</t>
  </si>
  <si>
    <t>Manufacturing : Stone, Clay, Glass &amp; Cement - Fossil gas</t>
  </si>
  <si>
    <t>Manufacturing : Stone, Clay, Glass &amp; Cement : Cement - Fossil gas</t>
  </si>
  <si>
    <t>Manufacturing : Stone, Clay, Glass &amp; Cement : Flat Glass - Fossil gas</t>
  </si>
  <si>
    <t>Manufacturing : Stone, Clay, Glass &amp; Cement : Glass Containers - Fossil gas</t>
  </si>
  <si>
    <t>Manufacturing : Transportation Equip. - Fossil gas</t>
  </si>
  <si>
    <t>Manufacturing : Electric &amp; Electronic Equip. - Fossil gas</t>
  </si>
  <si>
    <t>Manufacturing : Metal Durables : Computers &amp; Office Machines - Fossil gas</t>
  </si>
  <si>
    <t>Manufacturing : Metal Durables : Fabricated Metal Products - Fossil gas</t>
  </si>
  <si>
    <t>Manufacturing : Metal Durables : Industrial Machinery &amp; Equip. - Fossil gas</t>
  </si>
  <si>
    <t>Mining : Coal - Fossil gas</t>
  </si>
  <si>
    <t>Mining : Metals - Fossil gas</t>
  </si>
  <si>
    <t>Mining : Non Metals - Fossil gas</t>
  </si>
  <si>
    <t>Manufacturing : Wood &amp; Furniture : Furniture &amp; Fixtures - Fossil gas</t>
  </si>
  <si>
    <t>Manufacturing : Wood &amp; Furniture : Lumber &amp; Wood Products - Fossil gas</t>
  </si>
  <si>
    <t>Manufacturing : Construction - Fossil gas</t>
  </si>
  <si>
    <t>Manufacturing : Textiles : Apparel - Fossil gas</t>
  </si>
  <si>
    <t>Manufacturing : Textiles : Leather - Fossil gas</t>
  </si>
  <si>
    <t>Manufacturing : Textiles : Textile Mills - Fossil gas</t>
  </si>
  <si>
    <t>Manufacturing - Fossil gas</t>
  </si>
  <si>
    <t>Manufacturing : Plastics &amp; Rubber - Fossil gas</t>
  </si>
  <si>
    <t>Manufacturing : Plastics &amp; Rubber : Plastics - Fossil gas</t>
  </si>
  <si>
    <t>On Road - Fossil gas</t>
  </si>
  <si>
    <t>Communication : Other Message Communications - Fossil gas</t>
  </si>
  <si>
    <t>Communication : Radio Broadcasting Stations - Fossil gas</t>
  </si>
  <si>
    <t>Communication : Telephone &amp; Cell Phone Services - Fossil gas</t>
  </si>
  <si>
    <t>Communication : U.S. Postal Service - Fossil gas</t>
  </si>
  <si>
    <t>Domestic Utilities : Sewerage Systems - Fossil gas</t>
  </si>
  <si>
    <t>Domestic Utilities : Water Supply - Fossil gas</t>
  </si>
  <si>
    <t>Education : College - Fossil gas</t>
  </si>
  <si>
    <t>Education : School - Fossil gas</t>
  </si>
  <si>
    <t>Food Services : Food &amp; Liquor - Fossil gas</t>
  </si>
  <si>
    <t>Food Services : Restaurant - Fossil gas</t>
  </si>
  <si>
    <t>Health Care - Fossil gas</t>
  </si>
  <si>
    <t>Hotels - Fossil gas</t>
  </si>
  <si>
    <t>National Security - Fossil gas</t>
  </si>
  <si>
    <t>Not Specified Commercial - Fossil gas</t>
  </si>
  <si>
    <t>Offices - Fossil gas</t>
  </si>
  <si>
    <t>Retail &amp; Wholesale : Refrigerated Warehousing - Fossil gas</t>
  </si>
  <si>
    <t>Retail &amp; Wholesale : Retail - Fossil gas</t>
  </si>
  <si>
    <t>Retail &amp; Wholesale : Warehousing - Fossil gas</t>
  </si>
  <si>
    <t>Transportation Services : Airports - Fossil gas</t>
  </si>
  <si>
    <t>Transportation Services : Transportation - Fossil gas</t>
  </si>
  <si>
    <t>Transportation Services : Water Transportation - Fossil gas</t>
  </si>
  <si>
    <t>Household Use - Fossil gas</t>
  </si>
  <si>
    <t>Ag Energy Use - Fossil gas</t>
  </si>
  <si>
    <t>Ag Energy Use : Crop Production - Fossil gas</t>
  </si>
  <si>
    <t>Ag Energy Use : Livestock - Fossil gas</t>
  </si>
  <si>
    <t>Liquid Fuels Refining and Hydrogen Production : Transformation &gt; Fuel consumption - Fossil gas</t>
  </si>
  <si>
    <t>Transmission and Distribution : Fossil Gas Pipelines - Fossil gas</t>
  </si>
  <si>
    <t>Transmission and Distribution : Non Fossil Gas Pipelines - Fossil gas</t>
  </si>
  <si>
    <t>Transmission and Distribution : Fossil Gas Pipelines : Fugitives &gt; Fugitive emissions</t>
  </si>
  <si>
    <t>Imported Electricity : Specified Imports : Arizona : Agua Fria Generating Station (AZ) - Primary fuel: fossil gas</t>
  </si>
  <si>
    <t>Imported Electricity : Specified Imports : Arizona : Apache Generating Station (AZ) - Primary fuel: fossil gas</t>
  </si>
  <si>
    <t>Imported Electricity : Specified Imports : Arizona : Arlington Valley Energy Facility (AZ) - Primary fuel: fossil gas</t>
  </si>
  <si>
    <t>Imported Electricity : Specified Imports : Arizona : Black Mountain Generating Station (AZ) - Primary fuel: fossil gas</t>
  </si>
  <si>
    <t>Imported Electricity : Specified Imports : Arizona : Coolidge Generation Station (AZ) - Primary fuel: fossil gas</t>
  </si>
  <si>
    <t>Imported Electricity : Specified Imports : Arizona : Desert Basin Generating Station (AZ) - Primary fuel: fossil gas</t>
  </si>
  <si>
    <t>Imported Electricity : Specified Imports : Arizona : Gila River Power Station - All Blocks (AZ) - Primary fuel: fossil gas</t>
  </si>
  <si>
    <t>Imported Electricity : Specified Imports : Arizona : Gila River Power Station - Block 1 (AZ) - Primary fuel: fossil gas</t>
  </si>
  <si>
    <t>Imported Electricity : Specified Imports : Arizona : Gila River Power Station - Block 2 (AZ) - Primary fuel: fossil gas</t>
  </si>
  <si>
    <t>Imported Electricity : Specified Imports : Arizona : Gila River Power Station - Block 3 (AZ) - Primary fuel: fossil gas</t>
  </si>
  <si>
    <t>Imported Electricity : Specified Imports : Arizona : Gila River Power Station - Block 4 (AZ) - Primary fuel: fossil gas</t>
  </si>
  <si>
    <t>Imported Electricity : Specified Imports : Arizona : Griffith Energy (AZ) - Primary fuel: fossil gas</t>
  </si>
  <si>
    <t>Imported Electricity : Specified Imports : Arizona : H. Wilson Sundt Generating Station (fka Irvington Generating Station) (AZ) - Primary fuel: fossil gas</t>
  </si>
  <si>
    <t>Imported Electricity : Specified Imports : Arizona : Harquahala Generating Project (AZ) - Primary fuel: fossil gas</t>
  </si>
  <si>
    <t>Imported Electricity : Specified Imports : Arizona : Kyrene Generating Station (AZ) - Primary fuel: fossil gas</t>
  </si>
  <si>
    <t>Imported Electricity : Specified Imports : Arizona : Mesquite Generating Station - All Blocks (AZ) - Primary fuel: fossil gas</t>
  </si>
  <si>
    <t>Imported Electricity : Specified Imports : Arizona : Mesquite Generating Station - Block 1 (AZ) - Primary fuel: fossil gas</t>
  </si>
  <si>
    <t>Imported Electricity : Specified Imports : Arizona : Mesquite Generating Station - Block 2 (AZ) - Primary fuel: fossil gas</t>
  </si>
  <si>
    <t>Imported Electricity : Specified Imports : Arizona : North Loop Generating Station (AZ) - Primary fuel: fossil gas</t>
  </si>
  <si>
    <t>Imported Electricity : Specified Imports : Arizona : Ocotillo (AZ) - Primary fuel: fossil gas</t>
  </si>
  <si>
    <t>Imported Electricity : Specified Imports : Arizona : Red Hawk Power Station CC Natural Gas (AZ) - Primary fuel: fossil gas</t>
  </si>
  <si>
    <t>Imported Electricity : Specified Imports : Arizona : Saguaro (AZ) - Primary fuel: fossil gas</t>
  </si>
  <si>
    <t>Imported Electricity : Specified Imports : Arizona : Santan Generating Station (AZ) - Primary fuel: fossil gas</t>
  </si>
  <si>
    <t>Imported Electricity : Specified Imports : Arizona : South Point Energy Center (AZ) - Primary fuel: fossil gas</t>
  </si>
  <si>
    <t>Imported Electricity : Specified Imports : Arizona : Sundance (AZ) - Primary fuel: fossil gas</t>
  </si>
  <si>
    <t>Imported Electricity : Specified Imports : Arizona : Valencia Power Plant (AZ) - Primary fuel: fossil gas</t>
  </si>
  <si>
    <t>Imported Electricity : Specified Imports : Arizona : West Phoenix (AZ) - Primary fuel: fossil gas</t>
  </si>
  <si>
    <t>Imported Electricity : Specified Imports : Arizona : Yucca (AZ) - Primary fuel: fossil gas</t>
  </si>
  <si>
    <t>Imported Electricity : Specified Imports : Arizona : Yuma Cogen Associates (AZ) - Primary fuel: fossil gas</t>
  </si>
  <si>
    <t>Imported Electricity : Specified Imports : Idaho : Bennett Mountain Power (ID) - Primary fuel: fossil gas</t>
  </si>
  <si>
    <t>Imported Electricity : Specified Imports : Idaho : Evander Andrews Power Complex (ID) - Primary fuel: fossil gas</t>
  </si>
  <si>
    <t>Imported Electricity : Specified Imports : Idaho : Lancaster (ID) - Primary fuel: fossil gas</t>
  </si>
  <si>
    <t>Imported Electricity : Specified Imports : Idaho : Langley Gulch Power Plant (ID) - Primary fuel: fossil gas</t>
  </si>
  <si>
    <t>Imported Electricity : Specified Imports : Idaho : Rathdrum (ID) - Primary fuel: fossil gas</t>
  </si>
  <si>
    <t>Imported Electricity : Specified Imports : Mexico : La Rosita Power Project (MEX) - Primary fuel: fossil gas</t>
  </si>
  <si>
    <t>Imported Electricity : Specified Imports : Mexico : Termoelectrica de Mexicali (MEX) - Primary fuel: fossil gas</t>
  </si>
  <si>
    <t>Imported Electricity : Specified Imports : Montana : Yellowstone County Generating Station (MT) - Primary fuel: fossil gas</t>
  </si>
  <si>
    <t>Imported Electricity : Specified Imports : Nevada : Apex Generating Station (NV) - Primary fuel: fossil gas</t>
  </si>
  <si>
    <t>Imported Electricity : Specified Imports : Nevada : Chuck Lenzie Station (NV) - Primary fuel: fossil gas</t>
  </si>
  <si>
    <t>Imported Electricity : Specified Imports : Nevada : Clark Station (NV) - Primary fuel: fossil gas</t>
  </si>
  <si>
    <t>Imported Electricity : Specified Imports : Nevada : Desert Star Energy Center (fka Eldorado Energy) (NV) - Primary fuel: fossil gas</t>
  </si>
  <si>
    <t>Imported Electricity : Specified Imports : Nevada : Fort Churchill Station (NV) - Primary fuel: fossil gas</t>
  </si>
  <si>
    <t>Imported Electricity : Specified Imports : Nevada : Frank Tracy Station (NV) - Primary fuel: fossil gas</t>
  </si>
  <si>
    <t>Imported Electricity : Specified Imports : Nevada : Harry Allen Station (NV) - Primary fuel: fossil gas</t>
  </si>
  <si>
    <t>Imported Electricity : Specified Imports : Nevada : Higgins Generating Station (NV) - Primary fuel: fossil gas</t>
  </si>
  <si>
    <t>Imported Electricity : Specified Imports : Nevada : Las Vegas Generating Station (NV) - Primary fuel: fossil gas</t>
  </si>
  <si>
    <t>Imported Electricity : Specified Imports : Nevada : Nevada Cogeneration Associates #2 GP (NV) - Primary fuel: fossil gas</t>
  </si>
  <si>
    <t>Imported Electricity : Specified Imports : Nevada : Silverhawk Station (NV) - Primary fuel: fossil gas</t>
  </si>
  <si>
    <t>Imported Electricity : Specified Imports : Nevada : Sun Peak Generating Station (NV) - Primary fuel: fossil gas</t>
  </si>
  <si>
    <t>Imported Electricity : Specified Imports : New Mexico : Afton Generating Station (NM) - Primary fuel: fossil gas</t>
  </si>
  <si>
    <t>Imported Electricity : Specified Imports : New Mexico : La Luz Generating Station (NM) - Primary fuel: fossil gas</t>
  </si>
  <si>
    <t>Imported Electricity : Specified Imports : New Mexico : Lordsburg Generating Station (NM) - Primary fuel: fossil gas</t>
  </si>
  <si>
    <t>Imported Electricity : Specified Imports : New Mexico : Luna Energy Facility (NM) - Primary fuel: fossil gas</t>
  </si>
  <si>
    <t>Imported Electricity : Specified Imports : New Mexico : Reeves Generating Station (NM) - Primary fuel: fossil gas</t>
  </si>
  <si>
    <t>Imported Electricity : Specified Imports : New Mexico : Rio Bravo Generating Station (NM) - Primary fuel: fossil gas</t>
  </si>
  <si>
    <t>Imported Electricity : Specified Imports : New Mexico : Valencia Energy Center (NM) - Primary fuel: fossil gas</t>
  </si>
  <si>
    <t>Imported Electricity : Specified Imports : Oregon : Beaver (OR) - Primary fuel: fossil gas</t>
  </si>
  <si>
    <t>Imported Electricity : Specified Imports : Oregon : Carty Generating Station (OR) - Primary fuel: fossil gas</t>
  </si>
  <si>
    <t>Imported Electricity : Specified Imports : Oregon : Coyote Springs I (OR) - Primary fuel: fossil gas</t>
  </si>
  <si>
    <t>Imported Electricity : Specified Imports : Oregon : Coyote Springs II (OR) - Primary fuel: fossil gas</t>
  </si>
  <si>
    <t>Imported Electricity : Specified Imports : Oregon : Hermiston (OR) - Primary fuel: fossil gas</t>
  </si>
  <si>
    <t>Imported Electricity : Specified Imports : Oregon : Hermiston Power (OR) - Primary fuel: fossil gas</t>
  </si>
  <si>
    <t>Imported Electricity : Specified Imports : Oregon : Klamath Expansion Project (OR) - Primary fuel: fossil gas</t>
  </si>
  <si>
    <t>Imported Electricity : Specified Imports : Oregon : Klamath Falls Cogen (OR) - Primary fuel: fossil gas</t>
  </si>
  <si>
    <t>Imported Electricity : Specified Imports : Oregon : Klamath Falls Peakers (OR) - Primary fuel: fossil gas</t>
  </si>
  <si>
    <t>Imported Electricity : Specified Imports : Oregon : Port Westward 1 (OR) - Primary fuel: fossil gas</t>
  </si>
  <si>
    <t>Imported Electricity : Specified Imports : Oregon : Port Westward 2 (OR) - Primary fuel: fossil gas</t>
  </si>
  <si>
    <t>Imported Electricity : Specified Imports : Utah : Currant Creek (UT) - Primary fuel: fossil gas</t>
  </si>
  <si>
    <t>Imported Electricity : Specified Imports : Utah : Gadsby (UT) - Primary fuel: fossil gas</t>
  </si>
  <si>
    <t>Imported Electricity : Specified Imports : Utah : Lake Side (UT) - Primary fuel: fossil gas</t>
  </si>
  <si>
    <t>Imported Electricity : Specified Imports : Utah : Nebo Power Station (UT) - Primary fuel: fossil gas</t>
  </si>
  <si>
    <t>Imported Electricity : Specified Imports : Utah : West Valley Generation Project (UT) - Primary fuel: fossil gas</t>
  </si>
  <si>
    <t>Imported Electricity : Specified Imports : Washington : Boulder Park (WA) - Primary fuel: fossil gas</t>
  </si>
  <si>
    <t>Imported Electricity : Specified Imports : Washington : Chehalis (WA) - Primary fuel: fossil gas</t>
  </si>
  <si>
    <t>Imported Electricity : Specified Imports : Washington : Encogen Generating Station (WA) - Primary fuel: fossil gas</t>
  </si>
  <si>
    <t>Imported Electricity : Specified Imports : Washington : Ferndale Generating Station (WA) - Primary fuel: fossil gas</t>
  </si>
  <si>
    <t>Imported Electricity : Specified Imports : Washington : Frederickson PSE (WA) - Primary fuel: fossil gas</t>
  </si>
  <si>
    <t>Imported Electricity : Specified Imports : Washington : Fredonia Generating Station (WA) - Primary fuel: fossil gas</t>
  </si>
  <si>
    <t>Imported Electricity : Specified Imports : Washington : Goldendale Generating Station (WA) - Primary fuel: fossil gas</t>
  </si>
  <si>
    <t>Imported Electricity : Specified Imports : Washington : Grays Harbor Energy (WA) - Primary fuel: fossil gas</t>
  </si>
  <si>
    <t>Imported Electricity : Specified Imports : Washington : Mint Farm Generation Station (WA) - Primary fuel: fossil gas</t>
  </si>
  <si>
    <t>Imported Electricity : Specified Imports : Washington : River Road Generating Plant (Clark County PUD) (WA) - Primary fuel: fossil gas</t>
  </si>
  <si>
    <t>Imported Electricity : Specified Imports : Washington : Sumas Power Plant (WA) - Primary fuel: fossil gas</t>
  </si>
  <si>
    <t>Imported Electricity : Specified Imports : Washington : Whitehorn Generating Station (WA) - Primary fuel: fossil gas</t>
  </si>
  <si>
    <t>Imported Electricity : Specified Imports : Arizona : Aligned Microgrid (AZ) - Fossil diesel</t>
  </si>
  <si>
    <t>Imported Electricity : Specified Imports : Arizona : MCAS Yuma Microgrid MCGX02 (AZ) - Fossil diesel</t>
  </si>
  <si>
    <t>In State Generation : Merchant Owned - Fossil diesel</t>
  </si>
  <si>
    <t>In State Generation : Utility Owned - Fossil diesel</t>
  </si>
  <si>
    <t>CHP: Commercial : Useful Thermal Output - Fossil diesel</t>
  </si>
  <si>
    <t>CHP: Industrial : Useful Thermal Output - Fossil diesel</t>
  </si>
  <si>
    <t>In State Generation : CHP: Commercial - Fossil diesel</t>
  </si>
  <si>
    <t>In State Generation : CHP: Industrial - Fossil diesel</t>
  </si>
  <si>
    <t>Liquid Fuels Refining and Hydrogen Production - Fossil diesel</t>
  </si>
  <si>
    <t>Oil &amp; Gas: Production &amp; Processing - Fossil diesel</t>
  </si>
  <si>
    <t>Manufacturing : Stone, Clay, Glass &amp; Cement : Cement - Fossil diesel</t>
  </si>
  <si>
    <t>Manufacturing - Fossil diesel</t>
  </si>
  <si>
    <t>Not Specified Transportation - Fossil diesel</t>
  </si>
  <si>
    <t>On Road : Light-duty Vehicles : Passenger Cars - Fossil diesel</t>
  </si>
  <si>
    <t>On Road : Light-duty Vehicles : Light-duty Trucks &amp; SUVs - Fossil diesel</t>
  </si>
  <si>
    <t>On Road : Heavy-duty Vehicles : Buses - Fossil diesel</t>
  </si>
  <si>
    <t>On Road : Heavy-duty Vehicles : Heavy-duty Trucks - Fossil diesel</t>
  </si>
  <si>
    <t>On Road : Heavy-duty Vehicles : Motorhomes - Fossil diesel</t>
  </si>
  <si>
    <t>Rail - Fossil diesel</t>
  </si>
  <si>
    <t>Water-borne : Intrastate : Harbor craft - Fossil diesel</t>
  </si>
  <si>
    <t>Water-borne : Port activities - Fossil diesel</t>
  </si>
  <si>
    <t>Water-borne : Transit (CA waters) - Fossil diesel</t>
  </si>
  <si>
    <t>Off Road : Airport Ground Support Equipment - Fossil diesel</t>
  </si>
  <si>
    <t>Off Road : Construction and Mining Equipment - Fossil diesel</t>
  </si>
  <si>
    <t>Off Road : Industrial Equipment - Fossil diesel</t>
  </si>
  <si>
    <t>Off Road : Oil Drilling Equipment - Fossil diesel</t>
  </si>
  <si>
    <t>Not Specified Commercial - Fossil diesel</t>
  </si>
  <si>
    <t>Household Use - Fossil diesel</t>
  </si>
  <si>
    <t>Ag Energy Use - Fossil diesel</t>
  </si>
  <si>
    <t>Water-borne : International Marine Bunker Fuel - Fossil diesel</t>
  </si>
  <si>
    <t>Not Specified Military - Fossil diesel</t>
  </si>
  <si>
    <t>Transmission and Distribution : Fossil Gas : Accidental release &gt; Fugitive emissions</t>
  </si>
  <si>
    <r>
      <t>Units: million metric tons (MMT) of CO</t>
    </r>
    <r>
      <rPr>
        <vertAlign val="subscript"/>
        <sz val="10.5"/>
        <color rgb="FF000000"/>
        <rFont val="Avenir Next LT Pro"/>
        <family val="2"/>
      </rPr>
      <t>2</t>
    </r>
    <r>
      <rPr>
        <sz val="10.5"/>
        <color indexed="8"/>
        <rFont val="Avenir Next LT Pro"/>
        <family val="2"/>
      </rPr>
      <t xml:space="preserve"> equivalent - based on IPCC 4th Assessment 100-yr GWPs</t>
    </r>
  </si>
  <si>
    <r>
      <t>Units: million metric tons (MMT) of CO</t>
    </r>
    <r>
      <rPr>
        <vertAlign val="subscript"/>
        <sz val="10.5"/>
        <color rgb="FF000000"/>
        <rFont val="Avenir Next LT Pro"/>
        <family val="2"/>
      </rPr>
      <t>2</t>
    </r>
  </si>
  <si>
    <r>
      <t xml:space="preserve">    </t>
    </r>
    <r>
      <rPr>
        <sz val="10.5"/>
        <rFont val="Avenir Next LT Pro Demi"/>
        <family val="2"/>
      </rPr>
      <t>Table 4. Other Emissions:</t>
    </r>
    <r>
      <rPr>
        <sz val="10.5"/>
        <rFont val="Avenir Next LT Pro"/>
        <family val="2"/>
      </rPr>
      <t xml:space="preserve"> This section lists additional emissions that are outside of the routine inventory framework that California is tracking. These include mitigation of exceptional releases required by legal settlement. </t>
    </r>
  </si>
  <si>
    <r>
      <t xml:space="preserve">    </t>
    </r>
    <r>
      <rPr>
        <sz val="10.5"/>
        <color rgb="FF000000"/>
        <rFont val="Avenir Next LT Pro Demi"/>
        <family val="2"/>
      </rPr>
      <t>Table 2. Excluded Emissions:</t>
    </r>
    <r>
      <rPr>
        <sz val="10.5"/>
        <color indexed="8"/>
        <rFont val="Avenir Next LT Pro"/>
        <family val="2"/>
      </rPr>
      <t xml:space="preserve"> Emissions that are tracked for informational purposes, but not included in the Inventory. The Inventory follows Intergovernmental Panel on Climate Change (IPCC) guidelines by estimating emissions from international aviation and water-borne navigation while reporting these emissions in an excluded category. The Inventory also estimates but excludes emissions from interstate flights.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</si>
</sst>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27" x14ac:knownFonts="1">
    <font>
      <sz val="10"/>
      <color indexed="8"/>
      <name val="Arial"/>
    </font>
    <font>
      <sz val="11"/>
      <color theme="1"/>
      <name val="Calibri"/>
      <family val="2"/>
      <scheme val="minor"/>
    </font>
    <font>
      <sz val="11"/>
      <color theme="1"/>
      <name val="Calibri"/>
      <family val="2"/>
      <scheme val="minor"/>
    </font>
    <font>
      <sz val="10"/>
      <color indexed="8"/>
      <name val="Arial"/>
      <family val="2"/>
    </font>
    <font>
      <sz val="8"/>
      <name val="Arial"/>
      <family val="2"/>
    </font>
    <font>
      <u/>
      <sz val="10"/>
      <color theme="10"/>
      <name val="Arial"/>
      <family val="2"/>
    </font>
    <font>
      <sz val="10.5"/>
      <color indexed="8"/>
      <name val="Avenir Next LT Pro"/>
      <family val="2"/>
    </font>
    <font>
      <b/>
      <i/>
      <sz val="10.5"/>
      <color indexed="8"/>
      <name val="Avenir Next LT Pro"/>
      <family val="2"/>
    </font>
    <font>
      <i/>
      <sz val="10.5"/>
      <color indexed="8"/>
      <name val="Avenir Next LT Pro"/>
      <family val="2"/>
    </font>
    <font>
      <sz val="10.5"/>
      <name val="Avenir Next LT Pro"/>
      <family val="2"/>
    </font>
    <font>
      <u/>
      <sz val="10.5"/>
      <color theme="10"/>
      <name val="Avenir Next LT Pro"/>
      <family val="2"/>
    </font>
    <font>
      <vertAlign val="subscript"/>
      <sz val="10.5"/>
      <color indexed="8"/>
      <name val="Avenir Next LT Pro"/>
      <family val="2"/>
    </font>
    <font>
      <b/>
      <sz val="10.5"/>
      <color rgb="FFC00000"/>
      <name val="Avenir Next LT Pro"/>
      <family val="2"/>
    </font>
    <font>
      <sz val="10"/>
      <color indexed="8"/>
      <name val="Avenir Next LT Pro"/>
      <family val="2"/>
    </font>
    <font>
      <vertAlign val="subscript"/>
      <sz val="10.5"/>
      <color rgb="FF000000"/>
      <name val="Avenir Next LT Pro"/>
      <family val="2"/>
    </font>
    <font>
      <sz val="10.5"/>
      <color rgb="FF000000"/>
      <name val="Avenir Next LT Pro"/>
      <family val="2"/>
    </font>
    <font>
      <sz val="8"/>
      <name val="Arial"/>
      <family val="2"/>
    </font>
    <font>
      <sz val="14"/>
      <color indexed="43"/>
      <name val="Avenir Next LT Pro Demi"/>
      <family val="2"/>
    </font>
    <font>
      <sz val="14"/>
      <color indexed="8"/>
      <name val="Avenir Next LT Pro Demi"/>
      <family val="2"/>
    </font>
    <font>
      <sz val="12"/>
      <color indexed="43"/>
      <name val="Avenir Next LT Pro Demi"/>
      <family val="2"/>
    </font>
    <font>
      <sz val="10.5"/>
      <color rgb="FF000000"/>
      <name val="Avenir Next LT Pro Demi"/>
      <family val="2"/>
    </font>
    <font>
      <vertAlign val="subscript"/>
      <sz val="10.5"/>
      <color rgb="FF000000"/>
      <name val="Avenir Next LT Pro Demi"/>
      <family val="2"/>
    </font>
    <font>
      <sz val="10.5"/>
      <name val="Avenir Next LT Pro Demi"/>
      <family val="2"/>
    </font>
    <font>
      <sz val="10.5"/>
      <color rgb="FFC00000"/>
      <name val="Avenir Next LT Pro Demi"/>
      <family val="2"/>
    </font>
    <font>
      <sz val="10.5"/>
      <color theme="1" tint="4.9989318521683403E-2"/>
      <name val="Avenir Next LT Pro Demi"/>
      <family val="2"/>
    </font>
    <font>
      <sz val="10.5"/>
      <color indexed="8"/>
      <name val="Avenir Next LT Pro Demi"/>
      <family val="2"/>
    </font>
    <font>
      <b/>
      <sz val="10.5"/>
      <color rgb="FFC00000"/>
      <name val="Avenir Next LT Pro Demi"/>
      <family val="2"/>
    </font>
  </fonts>
  <fills count="10">
    <fill>
      <patternFill patternType="none"/>
    </fill>
    <fill>
      <patternFill patternType="gray125"/>
    </fill>
    <fill>
      <patternFill patternType="solid">
        <fgColor indexed="47"/>
        <bgColor indexed="0"/>
      </patternFill>
    </fill>
    <fill>
      <patternFill patternType="solid">
        <fgColor indexed="44"/>
        <bgColor indexed="0"/>
      </patternFill>
    </fill>
    <fill>
      <patternFill patternType="solid">
        <fgColor indexed="42"/>
        <bgColor indexed="0"/>
      </patternFill>
    </fill>
    <fill>
      <patternFill patternType="solid">
        <fgColor indexed="45"/>
        <bgColor indexed="0"/>
      </patternFill>
    </fill>
    <fill>
      <patternFill patternType="solid">
        <fgColor indexed="43"/>
        <bgColor indexed="64"/>
      </patternFill>
    </fill>
    <fill>
      <patternFill patternType="solid">
        <fgColor indexed="9"/>
        <bgColor indexed="64"/>
      </patternFill>
    </fill>
    <fill>
      <patternFill patternType="solid">
        <fgColor theme="1" tint="4.9989318521683403E-2"/>
        <bgColor indexed="64"/>
      </patternFill>
    </fill>
    <fill>
      <patternFill patternType="solid">
        <fgColor theme="0"/>
        <bgColor indexed="64"/>
      </patternFill>
    </fill>
  </fills>
  <borders count="17">
    <border>
      <left/>
      <right/>
      <top/>
      <bottom/>
      <diagonal/>
    </border>
    <border>
      <left style="thin">
        <color indexed="22"/>
      </left>
      <right style="thin">
        <color indexed="22"/>
      </right>
      <top style="thin">
        <color indexed="22"/>
      </top>
      <bottom style="thin">
        <color indexed="22"/>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22"/>
      </left>
      <right style="thin">
        <color indexed="22"/>
      </right>
      <top style="thin">
        <color indexed="22"/>
      </top>
      <bottom/>
      <diagonal/>
    </border>
    <border>
      <left style="thin">
        <color rgb="FFD0D7E5"/>
      </left>
      <right style="thin">
        <color rgb="FFD0D7E5"/>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rgb="FFD0D7E5"/>
      </left>
      <right style="thin">
        <color rgb="FFD0D7E5"/>
      </right>
      <top/>
      <bottom style="thin">
        <color rgb="FFD0D7E5"/>
      </bottom>
      <diagonal/>
    </border>
    <border>
      <left style="thin">
        <color indexed="22"/>
      </left>
      <right style="thin">
        <color indexed="22"/>
      </right>
      <top/>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0" fontId="3" fillId="0" borderId="0"/>
    <xf numFmtId="0" fontId="5" fillId="0" borderId="0" applyNumberFormat="0" applyFill="0" applyBorder="0" applyAlignment="0" applyProtection="0"/>
    <xf numFmtId="0" fontId="2" fillId="0" borderId="0"/>
    <xf numFmtId="0" fontId="3" fillId="0" borderId="0"/>
    <xf numFmtId="0" fontId="1" fillId="0" borderId="0"/>
    <xf numFmtId="0" fontId="3" fillId="0" borderId="0"/>
    <xf numFmtId="0" fontId="3" fillId="0" borderId="0"/>
  </cellStyleXfs>
  <cellXfs count="93">
    <xf numFmtId="0" fontId="0" fillId="0" borderId="0" xfId="0"/>
    <xf numFmtId="0" fontId="0" fillId="7" borderId="0" xfId="0" applyFill="1"/>
    <xf numFmtId="0" fontId="0" fillId="7" borderId="0" xfId="0" applyFill="1" applyAlignment="1">
      <alignment vertical="center" wrapText="1"/>
    </xf>
    <xf numFmtId="0" fontId="0" fillId="7" borderId="0" xfId="0" applyFill="1" applyAlignment="1">
      <alignment wrapText="1"/>
    </xf>
    <xf numFmtId="0" fontId="3" fillId="0" borderId="0" xfId="0" applyFont="1"/>
    <xf numFmtId="0" fontId="3" fillId="7" borderId="0" xfId="0" applyFont="1" applyFill="1"/>
    <xf numFmtId="0" fontId="0" fillId="0" borderId="0" xfId="0" applyAlignment="1">
      <alignment wrapText="1"/>
    </xf>
    <xf numFmtId="0" fontId="3" fillId="8" borderId="3" xfId="0" applyFont="1" applyFill="1" applyBorder="1"/>
    <xf numFmtId="0" fontId="3" fillId="7" borderId="0" xfId="0" applyFont="1" applyFill="1" applyAlignment="1">
      <alignment vertical="center" wrapText="1"/>
    </xf>
    <xf numFmtId="0" fontId="6" fillId="6" borderId="2" xfId="0" applyFont="1" applyFill="1" applyBorder="1" applyAlignment="1">
      <alignment vertical="top" wrapText="1" readingOrder="1"/>
    </xf>
    <xf numFmtId="0" fontId="9" fillId="6" borderId="4" xfId="0" applyFont="1" applyFill="1" applyBorder="1" applyAlignment="1">
      <alignment vertical="top" wrapText="1" readingOrder="1"/>
    </xf>
    <xf numFmtId="0" fontId="6" fillId="6" borderId="2" xfId="0" applyFont="1" applyFill="1" applyBorder="1" applyAlignment="1">
      <alignment wrapText="1" readingOrder="1"/>
    </xf>
    <xf numFmtId="0" fontId="10" fillId="6" borderId="2" xfId="3" applyNumberFormat="1" applyFont="1" applyFill="1" applyBorder="1" applyAlignment="1">
      <alignment wrapText="1" readingOrder="1"/>
    </xf>
    <xf numFmtId="0" fontId="6" fillId="6" borderId="5" xfId="0" applyFont="1" applyFill="1" applyBorder="1" applyAlignment="1">
      <alignment vertical="top" wrapText="1"/>
    </xf>
    <xf numFmtId="0" fontId="6" fillId="0" borderId="0" xfId="0" applyFont="1"/>
    <xf numFmtId="2" fontId="12" fillId="0" borderId="0" xfId="0" applyNumberFormat="1" applyFont="1"/>
    <xf numFmtId="0" fontId="8" fillId="0" borderId="0" xfId="0" applyFont="1"/>
    <xf numFmtId="0" fontId="6" fillId="0" borderId="0" xfId="0" applyFont="1" applyAlignment="1">
      <alignment horizontal="center"/>
    </xf>
    <xf numFmtId="0" fontId="6" fillId="0" borderId="1" xfId="1" applyFont="1" applyBorder="1"/>
    <xf numFmtId="0" fontId="6" fillId="0" borderId="1" xfId="1" applyFont="1" applyBorder="1" applyAlignment="1">
      <alignment horizontal="center"/>
    </xf>
    <xf numFmtId="11" fontId="6" fillId="0" borderId="1" xfId="1" applyNumberFormat="1" applyFont="1" applyBorder="1" applyAlignment="1">
      <alignment horizontal="right"/>
    </xf>
    <xf numFmtId="0" fontId="6" fillId="0" borderId="1" xfId="1" applyFont="1" applyBorder="1" applyAlignment="1">
      <alignment horizontal="right"/>
    </xf>
    <xf numFmtId="0" fontId="13" fillId="0" borderId="0" xfId="0" applyFont="1"/>
    <xf numFmtId="0" fontId="13" fillId="0" borderId="0" xfId="0" applyFont="1" applyAlignment="1">
      <alignment horizontal="center"/>
    </xf>
    <xf numFmtId="164" fontId="12" fillId="0" borderId="0" xfId="0" applyNumberFormat="1" applyFont="1"/>
    <xf numFmtId="1" fontId="6" fillId="9" borderId="7" xfId="0" applyNumberFormat="1" applyFont="1" applyFill="1" applyBorder="1" applyAlignment="1">
      <alignment horizontal="right"/>
    </xf>
    <xf numFmtId="0" fontId="6" fillId="0" borderId="9" xfId="0" applyFont="1" applyBorder="1"/>
    <xf numFmtId="0" fontId="6" fillId="0" borderId="9" xfId="1" applyFont="1" applyBorder="1"/>
    <xf numFmtId="0" fontId="6" fillId="0" borderId="9" xfId="1" applyFont="1" applyBorder="1" applyAlignment="1">
      <alignment horizontal="center"/>
    </xf>
    <xf numFmtId="0" fontId="6" fillId="9" borderId="0" xfId="0" applyFont="1" applyFill="1"/>
    <xf numFmtId="11" fontId="6" fillId="0" borderId="9" xfId="0" applyNumberFormat="1" applyFont="1" applyBorder="1" applyAlignment="1">
      <alignment horizontal="right"/>
    </xf>
    <xf numFmtId="11" fontId="6" fillId="0" borderId="10" xfId="0" applyNumberFormat="1" applyFont="1" applyBorder="1" applyAlignment="1">
      <alignment horizontal="right"/>
    </xf>
    <xf numFmtId="0" fontId="6" fillId="0" borderId="9" xfId="0" applyFont="1" applyBorder="1" applyAlignment="1">
      <alignment horizontal="center"/>
    </xf>
    <xf numFmtId="0" fontId="6" fillId="0" borderId="9" xfId="0" applyFont="1" applyBorder="1" applyAlignment="1">
      <alignment horizontal="right"/>
    </xf>
    <xf numFmtId="0" fontId="6" fillId="0" borderId="9" xfId="1" applyFont="1" applyBorder="1" applyAlignment="1">
      <alignment horizontal="right"/>
    </xf>
    <xf numFmtId="11" fontId="6" fillId="0" borderId="9" xfId="1" applyNumberFormat="1" applyFont="1" applyBorder="1" applyAlignment="1">
      <alignment horizontal="right"/>
    </xf>
    <xf numFmtId="11" fontId="6" fillId="0" borderId="10" xfId="1" applyNumberFormat="1" applyFont="1" applyBorder="1" applyAlignment="1">
      <alignment horizontal="right"/>
    </xf>
    <xf numFmtId="0" fontId="6" fillId="9" borderId="12" xfId="0" applyFont="1" applyFill="1" applyBorder="1"/>
    <xf numFmtId="0" fontId="6" fillId="9" borderId="12" xfId="0" applyFont="1" applyFill="1" applyBorder="1" applyAlignment="1">
      <alignment horizontal="center"/>
    </xf>
    <xf numFmtId="0" fontId="6" fillId="9" borderId="12" xfId="0" applyFont="1" applyFill="1" applyBorder="1" applyAlignment="1">
      <alignment horizontal="right"/>
    </xf>
    <xf numFmtId="11" fontId="6" fillId="9" borderId="12" xfId="0" applyNumberFormat="1" applyFont="1" applyFill="1" applyBorder="1" applyAlignment="1">
      <alignment horizontal="right"/>
    </xf>
    <xf numFmtId="0" fontId="6" fillId="5" borderId="8"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2" borderId="8" xfId="0" applyFont="1" applyFill="1" applyBorder="1" applyAlignment="1">
      <alignment horizontal="center" vertical="top" wrapText="1"/>
    </xf>
    <xf numFmtId="1" fontId="6" fillId="2" borderId="8" xfId="0" applyNumberFormat="1" applyFont="1" applyFill="1" applyBorder="1" applyAlignment="1">
      <alignment horizontal="center" vertical="top" wrapText="1"/>
    </xf>
    <xf numFmtId="11" fontId="15" fillId="0" borderId="11" xfId="0" applyNumberFormat="1" applyFont="1" applyBorder="1" applyAlignment="1">
      <alignment horizontal="right" vertical="center" wrapText="1"/>
    </xf>
    <xf numFmtId="0" fontId="6" fillId="0" borderId="1" xfId="0" applyFont="1" applyBorder="1"/>
    <xf numFmtId="0" fontId="6" fillId="0" borderId="1" xfId="0" applyFont="1" applyBorder="1" applyAlignment="1">
      <alignment horizontal="center"/>
    </xf>
    <xf numFmtId="0" fontId="6" fillId="0" borderId="1" xfId="0" applyFont="1" applyBorder="1" applyAlignment="1">
      <alignment horizontal="right"/>
    </xf>
    <xf numFmtId="11" fontId="6" fillId="0" borderId="1" xfId="0" applyNumberFormat="1" applyFont="1" applyBorder="1" applyAlignment="1">
      <alignment horizontal="right"/>
    </xf>
    <xf numFmtId="0" fontId="6" fillId="0" borderId="6" xfId="0" applyFont="1" applyBorder="1"/>
    <xf numFmtId="0" fontId="6" fillId="0" borderId="6" xfId="0" applyFont="1" applyBorder="1" applyAlignment="1">
      <alignment horizontal="center"/>
    </xf>
    <xf numFmtId="0" fontId="6" fillId="0" borderId="6" xfId="0" applyFont="1" applyBorder="1" applyAlignment="1">
      <alignment horizontal="right"/>
    </xf>
    <xf numFmtId="11" fontId="6" fillId="0" borderId="6" xfId="0" applyNumberFormat="1" applyFont="1" applyBorder="1" applyAlignment="1">
      <alignment horizontal="right"/>
    </xf>
    <xf numFmtId="0" fontId="9" fillId="5" borderId="8" xfId="0" applyFont="1" applyFill="1" applyBorder="1" applyAlignment="1">
      <alignment horizontal="center" vertical="top" wrapText="1"/>
    </xf>
    <xf numFmtId="0" fontId="9" fillId="4" borderId="8" xfId="0" applyFont="1" applyFill="1" applyBorder="1" applyAlignment="1">
      <alignment horizontal="center" vertical="top" wrapText="1"/>
    </xf>
    <xf numFmtId="0" fontId="9" fillId="3" borderId="8" xfId="0" applyFont="1" applyFill="1" applyBorder="1" applyAlignment="1">
      <alignment horizontal="center" vertical="top" wrapText="1"/>
    </xf>
    <xf numFmtId="1" fontId="9" fillId="2" borderId="8" xfId="0" applyNumberFormat="1" applyFont="1" applyFill="1" applyBorder="1" applyAlignment="1">
      <alignment horizontal="center" vertical="top" wrapText="1"/>
    </xf>
    <xf numFmtId="0" fontId="9" fillId="2" borderId="8" xfId="0" applyFont="1" applyFill="1" applyBorder="1" applyAlignment="1">
      <alignment horizontal="center" vertical="top" wrapText="1"/>
    </xf>
    <xf numFmtId="0" fontId="17" fillId="8" borderId="2" xfId="0" applyFont="1" applyFill="1" applyBorder="1" applyAlignment="1">
      <alignment horizontal="center" vertical="center"/>
    </xf>
    <xf numFmtId="0" fontId="18" fillId="6" borderId="2" xfId="0" applyFont="1" applyFill="1" applyBorder="1" applyAlignment="1">
      <alignment horizontal="center" vertical="center"/>
    </xf>
    <xf numFmtId="0" fontId="19" fillId="8" borderId="2" xfId="0" applyFont="1" applyFill="1" applyBorder="1" applyAlignment="1">
      <alignment horizontal="center" vertical="top"/>
    </xf>
    <xf numFmtId="2" fontId="23" fillId="0" borderId="0" xfId="0" applyNumberFormat="1" applyFont="1" applyAlignment="1">
      <alignment horizontal="right"/>
    </xf>
    <xf numFmtId="2" fontId="23" fillId="0" borderId="0" xfId="0" applyNumberFormat="1" applyFont="1"/>
    <xf numFmtId="0" fontId="24" fillId="0" borderId="0" xfId="0" applyFont="1"/>
    <xf numFmtId="0" fontId="25" fillId="0" borderId="0" xfId="0" applyFont="1"/>
    <xf numFmtId="0" fontId="26" fillId="0" borderId="0" xfId="0" applyFont="1" applyAlignment="1">
      <alignment horizontal="right"/>
    </xf>
    <xf numFmtId="2" fontId="26" fillId="0" borderId="0" xfId="0" applyNumberFormat="1" applyFont="1"/>
    <xf numFmtId="0" fontId="23" fillId="0" borderId="0" xfId="0" applyFont="1" applyAlignment="1">
      <alignment horizontal="right"/>
    </xf>
    <xf numFmtId="0" fontId="9" fillId="2" borderId="13" xfId="0" applyFont="1" applyFill="1" applyBorder="1" applyAlignment="1">
      <alignment horizontal="center" vertical="top" wrapText="1"/>
    </xf>
    <xf numFmtId="1" fontId="9" fillId="2" borderId="13" xfId="0" applyNumberFormat="1" applyFont="1" applyFill="1" applyBorder="1" applyAlignment="1">
      <alignment horizontal="center" vertical="top" wrapText="1"/>
    </xf>
    <xf numFmtId="11" fontId="15" fillId="0" borderId="0" xfId="0" applyNumberFormat="1" applyFont="1" applyAlignment="1">
      <alignment horizontal="right" vertical="center"/>
    </xf>
    <xf numFmtId="11" fontId="15" fillId="0" borderId="0" xfId="2" applyNumberFormat="1" applyFont="1" applyAlignment="1">
      <alignment horizontal="right" vertical="center"/>
    </xf>
    <xf numFmtId="0" fontId="9" fillId="5" borderId="13" xfId="0" applyFont="1" applyFill="1" applyBorder="1" applyAlignment="1">
      <alignment horizontal="center" vertical="top" wrapText="1"/>
    </xf>
    <xf numFmtId="0" fontId="9" fillId="4" borderId="13" xfId="0" applyFont="1" applyFill="1" applyBorder="1" applyAlignment="1">
      <alignment horizontal="center" vertical="top" wrapText="1"/>
    </xf>
    <xf numFmtId="0" fontId="9" fillId="3" borderId="13" xfId="0" applyFont="1" applyFill="1" applyBorder="1" applyAlignment="1">
      <alignment horizontal="center" vertical="top" wrapText="1"/>
    </xf>
    <xf numFmtId="0" fontId="15" fillId="0" borderId="0" xfId="0" applyFont="1" applyAlignment="1">
      <alignment vertical="center"/>
    </xf>
    <xf numFmtId="0" fontId="15" fillId="0" borderId="0" xfId="0" applyFont="1" applyAlignment="1">
      <alignment horizontal="center" vertical="center"/>
    </xf>
    <xf numFmtId="0" fontId="15" fillId="0" borderId="0" xfId="2" applyFont="1" applyAlignment="1">
      <alignment vertical="center"/>
    </xf>
    <xf numFmtId="11" fontId="6" fillId="0" borderId="14" xfId="1" applyNumberFormat="1" applyFont="1" applyBorder="1" applyAlignment="1">
      <alignment horizontal="right"/>
    </xf>
    <xf numFmtId="11" fontId="6" fillId="0" borderId="15" xfId="1" applyNumberFormat="1" applyFont="1" applyBorder="1" applyAlignment="1">
      <alignment horizontal="right"/>
    </xf>
    <xf numFmtId="0" fontId="6" fillId="0" borderId="14" xfId="1" applyFont="1" applyBorder="1"/>
    <xf numFmtId="0" fontId="6" fillId="0" borderId="14" xfId="1" applyFont="1" applyBorder="1" applyAlignment="1">
      <alignment horizontal="center"/>
    </xf>
    <xf numFmtId="0" fontId="6" fillId="0" borderId="14" xfId="1" applyFont="1" applyBorder="1" applyAlignment="1">
      <alignment horizontal="right"/>
    </xf>
    <xf numFmtId="0" fontId="6" fillId="0" borderId="14" xfId="0" applyFont="1" applyBorder="1"/>
    <xf numFmtId="0" fontId="6" fillId="0" borderId="14" xfId="0" applyFont="1" applyBorder="1" applyAlignment="1">
      <alignment horizontal="center"/>
    </xf>
    <xf numFmtId="0" fontId="6" fillId="0" borderId="14" xfId="0" applyFont="1" applyBorder="1" applyAlignment="1">
      <alignment horizontal="right"/>
    </xf>
    <xf numFmtId="11" fontId="6" fillId="0" borderId="14" xfId="0" applyNumberFormat="1" applyFont="1" applyBorder="1" applyAlignment="1">
      <alignment horizontal="right"/>
    </xf>
    <xf numFmtId="11" fontId="6" fillId="0" borderId="15" xfId="0" applyNumberFormat="1" applyFont="1" applyBorder="1" applyAlignment="1">
      <alignment horizontal="right"/>
    </xf>
    <xf numFmtId="1" fontId="9" fillId="2" borderId="16" xfId="0" applyNumberFormat="1" applyFont="1" applyFill="1" applyBorder="1" applyAlignment="1">
      <alignment horizontal="center" vertical="top" wrapText="1"/>
    </xf>
    <xf numFmtId="0" fontId="15" fillId="0" borderId="0" xfId="2" applyFont="1" applyAlignment="1">
      <alignment horizontal="center" vertical="center"/>
    </xf>
    <xf numFmtId="1" fontId="6" fillId="9" borderId="0" xfId="0" applyNumberFormat="1" applyFont="1" applyFill="1" applyAlignment="1">
      <alignment horizontal="right"/>
    </xf>
  </cellXfs>
  <cellStyles count="9">
    <cellStyle name="Hyperlink" xfId="3" builtinId="8"/>
    <cellStyle name="Normal" xfId="0" builtinId="0"/>
    <cellStyle name="Normal 2" xfId="4" xr:uid="{625B7F63-6B0D-411D-8144-11DFF38F37D4}"/>
    <cellStyle name="Normal 3" xfId="5" xr:uid="{A5DBB8B1-5177-40EA-844A-B7D98B35A3DA}"/>
    <cellStyle name="Normal 3 2" xfId="6" xr:uid="{8573DFEA-2CA9-4664-915C-8A24535E770D}"/>
    <cellStyle name="Normal 4" xfId="7" xr:uid="{E606519C-EBB5-4EDF-BFE3-C3AA6D2DAE2D}"/>
    <cellStyle name="Normal 5" xfId="8" xr:uid="{D80B3411-B1F6-4A24-8EA8-7E4DAF032123}"/>
    <cellStyle name="Normal_CO2 from biogenic materials" xfId="2" xr:uid="{00000000-0005-0000-0000-000002000000}"/>
    <cellStyle name="Normal_Excluded emissions" xfId="1" xr:uid="{00000000-0005-0000-0000-000003000000}"/>
  </cellStyles>
  <dxfs count="166">
    <dxf>
      <font>
        <b val="0"/>
        <i val="0"/>
        <strike val="0"/>
        <condense val="0"/>
        <extend val="0"/>
        <outline val="0"/>
        <shadow val="0"/>
        <u val="none"/>
        <vertAlign val="baseline"/>
        <sz val="10.5"/>
        <color indexed="8"/>
        <name val="Avenir Next LT Pro"/>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5"/>
        <color indexed="8"/>
        <name val="Avenir Next LT Pro"/>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indexed="8"/>
        <name val="Avenir Next LT Pro"/>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solid">
          <fgColor indexed="64"/>
          <bgColor theme="0"/>
        </patternFill>
      </fill>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0.5"/>
        <color indexed="8"/>
        <name val="Avenir Next LT Pro"/>
        <family val="2"/>
        <scheme val="none"/>
      </font>
      <fill>
        <patternFill patternType="solid">
          <fgColor indexed="64"/>
          <bgColor theme="0"/>
        </patternFill>
      </fill>
      <border diagonalUp="0" diagonalDown="0" outline="0">
        <left style="thin">
          <color indexed="22"/>
        </left>
        <right style="thin">
          <color indexed="22"/>
        </right>
        <top style="thin">
          <color indexed="22"/>
        </top>
        <bottom/>
      </border>
    </dxf>
    <dxf>
      <border outline="0">
        <bottom style="thin">
          <color indexed="22"/>
        </bottom>
      </border>
    </dxf>
    <dxf>
      <font>
        <b val="0"/>
        <i val="0"/>
        <strike val="0"/>
        <condense val="0"/>
        <extend val="0"/>
        <outline val="0"/>
        <shadow val="0"/>
        <u val="none"/>
        <vertAlign val="baseline"/>
        <sz val="10.5"/>
        <color indexed="8"/>
        <name val="Avenir Next LT Pro"/>
        <family val="2"/>
        <scheme val="none"/>
      </font>
      <numFmt numFmtId="1" formatCode="0"/>
      <fill>
        <patternFill patternType="solid">
          <fgColor indexed="64"/>
          <bgColor theme="0"/>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0.5"/>
        <color indexed="8"/>
        <name val="Avenir Next LT Pro"/>
        <family val="2"/>
        <scheme val="none"/>
      </font>
      <numFmt numFmtId="1" formatCode="0"/>
      <fill>
        <patternFill patternType="solid">
          <fgColor indexed="0"/>
          <bgColor indexed="47"/>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numFmt numFmtId="15" formatCode="0.00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5"/>
        <color rgb="FF000000"/>
        <name val="Avenir Next LT Pro"/>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22"/>
        </bottom>
      </border>
    </dxf>
    <dxf>
      <font>
        <b val="0"/>
        <i val="0"/>
        <strike val="0"/>
        <condense val="0"/>
        <extend val="0"/>
        <outline val="0"/>
        <shadow val="0"/>
        <u val="none"/>
        <vertAlign val="baseline"/>
        <sz val="10.5"/>
        <color rgb="FF000000"/>
        <name val="Avenir Next LT Pro"/>
        <family val="2"/>
        <scheme val="none"/>
      </font>
      <numFmt numFmtId="1" formatCode="0"/>
      <fill>
        <patternFill patternType="none">
          <fgColor indexed="64"/>
          <bgColor indexed="65"/>
        </patternFill>
      </fill>
      <alignment horizontal="right"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0.5"/>
        <color auto="1"/>
        <name val="Avenir Next LT Pro"/>
        <family val="2"/>
        <scheme val="none"/>
      </font>
      <numFmt numFmtId="1" formatCode="0"/>
      <fill>
        <patternFill patternType="solid">
          <fgColor indexed="0"/>
          <bgColor indexed="47"/>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border outline="0">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0.5"/>
        <color auto="1"/>
        <name val="Avenir Next LT Pro"/>
        <family val="2"/>
        <scheme val="none"/>
      </font>
      <numFmt numFmtId="1" formatCode="0"/>
      <fill>
        <patternFill patternType="solid">
          <fgColor indexed="0"/>
          <bgColor indexed="47"/>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numFmt numFmtId="15" formatCode="0.00E+00"/>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border diagonalUp="0" diagonalDown="0" outline="0">
        <left style="thin">
          <color indexed="22"/>
        </left>
        <right style="thin">
          <color indexed="22"/>
        </right>
        <top style="thin">
          <color indexed="22"/>
        </top>
        <bottom style="thin">
          <color indexed="22"/>
        </bottom>
      </border>
    </dxf>
    <dxf>
      <border outline="0">
        <bottom style="thin">
          <color indexed="22"/>
        </bottom>
      </border>
    </dxf>
    <dxf>
      <font>
        <b val="0"/>
        <i val="0"/>
        <strike val="0"/>
        <condense val="0"/>
        <extend val="0"/>
        <outline val="0"/>
        <shadow val="0"/>
        <u val="none"/>
        <vertAlign val="baseline"/>
        <sz val="10.5"/>
        <color indexed="8"/>
        <name val="Avenir Next LT Pro"/>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0.5"/>
        <color auto="1"/>
        <name val="Avenir Next LT Pro"/>
        <family val="2"/>
        <scheme val="none"/>
      </font>
      <numFmt numFmtId="1" formatCode="0"/>
      <fill>
        <patternFill patternType="solid">
          <fgColor indexed="0"/>
          <bgColor indexed="47"/>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bgColor rgb="FFF9FECA"/>
        </patternFill>
      </fill>
    </dxf>
    <dxf>
      <fill>
        <patternFill patternType="none">
          <bgColor auto="1"/>
        </patternFill>
      </fill>
    </dxf>
    <dxf>
      <fill>
        <patternFill>
          <bgColor rgb="FFFFFFCC"/>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bgColor rgb="FFE6FAE6"/>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bgColor rgb="FFE2F3F6"/>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none">
          <bgColor auto="1"/>
        </patternFill>
      </fill>
    </dxf>
    <dxf>
      <fill>
        <patternFill>
          <bgColor rgb="FFFEF2E8"/>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4" defaultTableStyle="TableStyleMedium2" defaultPivotStyle="PivotStyleLight16">
    <tableStyle name="Excluded Emissions" pivot="0" count="4" xr9:uid="{00000000-0011-0000-FFFF-FFFF00000000}">
      <tableStyleElement type="wholeTable" dxfId="165"/>
      <tableStyleElement type="headerRow" dxfId="164"/>
      <tableStyleElement type="firstRowStripe" dxfId="163"/>
      <tableStyleElement type="secondRowStripe" dxfId="162"/>
    </tableStyle>
    <tableStyle name="Excluded_emissions" pivot="0" count="3" xr9:uid="{00000000-0011-0000-FFFF-FFFF01000000}">
      <tableStyleElement type="wholeTable" dxfId="161"/>
      <tableStyleElement type="headerRow" dxfId="160"/>
      <tableStyleElement type="firstRowStripe" dxfId="159"/>
    </tableStyle>
    <tableStyle name="Forest_Wood" pivot="0" count="3" xr9:uid="{00000000-0011-0000-FFFF-FFFF02000000}">
      <tableStyleElement type="wholeTable" dxfId="158"/>
      <tableStyleElement type="headerRow" dxfId="157"/>
      <tableStyleElement type="firstRowStripe" dxfId="156"/>
    </tableStyle>
    <tableStyle name="Gross_Emissions" pivot="0" count="5" xr9:uid="{00000000-0011-0000-FFFF-FFFF03000000}">
      <tableStyleElement type="wholeTable" dxfId="155"/>
      <tableStyleElement type="headerRow" dxfId="154"/>
      <tableStyleElement type="firstRowStripe" dxfId="153"/>
      <tableStyleElement type="secondRowStripe" dxfId="152"/>
      <tableStyleElement type="firstColumnStripe" dxfId="151"/>
    </tableStyle>
  </tableStyles>
  <colors>
    <mruColors>
      <color rgb="FF0F5A7C"/>
      <color rgb="FFFFFFCC"/>
      <color rgb="FFE2F3F6"/>
      <color rgb="FF44039B"/>
      <color rgb="FFFEF2E8"/>
      <color rgb="FFE5F4F7"/>
      <color rgb="FFFFFFE6"/>
      <color rgb="FFE6FAE6"/>
      <color rgb="FFD9F7DA"/>
      <color rgb="FFF9F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30CA93-5DA9-4473-A1A6-15C61758288E}" name="Included2026ed" displayName="Included2026ed" ref="A4:AH1485" totalsRowShown="0" headerRowDxfId="150" dataDxfId="148" headerRowBorderDxfId="149" tableBorderDxfId="147">
  <autoFilter ref="A4:AH1485" xr:uid="{9130CA93-5DA9-4473-A1A6-15C61758288E}"/>
  <sortState xmlns:xlrd2="http://schemas.microsoft.com/office/spreadsheetml/2017/richdata2" ref="A5:AH1485">
    <sortCondition ref="B5:B1485"/>
    <sortCondition ref="C5:C1485"/>
    <sortCondition ref="D5:D1485"/>
    <sortCondition ref="E5:E1485"/>
    <sortCondition ref="F5:F1485"/>
    <sortCondition ref="G5:G1485"/>
    <sortCondition ref="H5:H1485"/>
  </sortState>
  <tableColumns count="34">
    <tableColumn id="1" xr3:uid="{9956E996-D5E0-43E7-B010-3A3EF931531D}" name="Type of emission" dataDxfId="146"/>
    <tableColumn id="2" xr3:uid="{F21E1CD2-A3F6-4E59-B0BA-7B4353E08B2D}" name="IPCC Level 1" dataDxfId="145"/>
    <tableColumn id="3" xr3:uid="{6EDB3CF5-69DC-42A4-8763-E771283027E7}" name="IPCC Level 2" dataDxfId="144"/>
    <tableColumn id="4" xr3:uid="{061B6BF2-745D-4DE3-8815-D3E27F9B95FA}" name="IPCC Level 3" dataDxfId="143"/>
    <tableColumn id="5" xr3:uid="{A9A08C5D-DA0C-4FC0-B779-ABE080CE8412}" name="IPCC Level 4" dataDxfId="142"/>
    <tableColumn id="6" xr3:uid="{6995F5D4-F3AB-4F73-989B-6CBD3C946230}" name="IPCC Level 5" dataDxfId="141"/>
    <tableColumn id="7" xr3:uid="{C77EF822-4090-4E6F-A622-38FA52B1CE83}" name="Sector &amp; Activity Details" dataDxfId="140"/>
    <tableColumn id="8" xr3:uid="{81ECA139-EEBB-45CB-B72C-044CF1C8476D}" name="GHG" dataDxfId="139"/>
    <tableColumn id="9" xr3:uid="{852A1D51-F656-47F9-8AF0-4F66D4F287F8}" name="GWP" dataDxfId="138"/>
    <tableColumn id="10" xr3:uid="{1ED714ED-362C-45E0-97E7-8B8817B7F294}" name="2000" dataDxfId="137"/>
    <tableColumn id="11" xr3:uid="{8D32E453-BD4F-4ED6-A2A5-49755900E6AE}" name="2001" dataDxfId="136"/>
    <tableColumn id="12" xr3:uid="{3F58BED7-4B77-4F36-89EF-050A2DF41581}" name="2002" dataDxfId="135"/>
    <tableColumn id="13" xr3:uid="{AC7C3B82-6C34-4E49-A4F1-25C487852C63}" name="2003" dataDxfId="134"/>
    <tableColumn id="14" xr3:uid="{DA79EFC8-E24B-4BBA-9FF3-A60A6CF3469B}" name="2004" dataDxfId="133"/>
    <tableColumn id="15" xr3:uid="{6F88F5E4-81F1-4611-B5EB-6618A0CB0915}" name="2005" dataDxfId="132"/>
    <tableColumn id="16" xr3:uid="{3B5B92F4-D547-4552-9FF7-4FD97BC4E5E2}" name="2006" dataDxfId="131"/>
    <tableColumn id="17" xr3:uid="{D5525743-30B6-48A9-8216-B6A55FDB2E88}" name="2007" dataDxfId="130"/>
    <tableColumn id="18" xr3:uid="{0626BECA-234D-4E9A-906C-27B158437FAF}" name="2008" dataDxfId="129"/>
    <tableColumn id="19" xr3:uid="{CE32FDF8-4CA8-46E3-BE2F-597627BEF2F7}" name="2009" dataDxfId="128"/>
    <tableColumn id="20" xr3:uid="{5E5958BD-9C8D-4655-921A-6B92789CCAB6}" name="2010" dataDxfId="127"/>
    <tableColumn id="21" xr3:uid="{D6B4B535-0555-4DDE-9790-C461A602F77A}" name="2011" dataDxfId="126"/>
    <tableColumn id="22" xr3:uid="{CF95BEF6-BB90-4088-9A75-9FBCF21DBC81}" name="2012" dataDxfId="125"/>
    <tableColumn id="23" xr3:uid="{EA614B82-02E5-484F-AA6B-2F1E857BEE20}" name="2013" dataDxfId="124"/>
    <tableColumn id="24" xr3:uid="{DA62ABFE-8544-4F4E-8041-12FBA0CFF462}" name="2014" dataDxfId="123"/>
    <tableColumn id="25" xr3:uid="{E6B8898E-5D74-4ED6-9B52-2869AB0E500B}" name="2015" dataDxfId="122"/>
    <tableColumn id="26" xr3:uid="{5E7A5052-DD8B-402C-BFFE-EE74D9D44C9C}" name="2016" dataDxfId="121"/>
    <tableColumn id="27" xr3:uid="{1473F78A-3BCF-43A7-8927-31FBD4D4B07C}" name="2017" dataDxfId="120"/>
    <tableColumn id="28" xr3:uid="{69CA18D9-6996-4AD7-B694-1650A0E83C6B}" name="2018" dataDxfId="119"/>
    <tableColumn id="29" xr3:uid="{7D9290FA-1AE4-48F5-BF83-395533017482}" name="2019" dataDxfId="118"/>
    <tableColumn id="30" xr3:uid="{8A829A2C-C946-4686-8D9C-2E6E61210BAF}" name="2020" dataDxfId="117"/>
    <tableColumn id="31" xr3:uid="{D7A58595-F3BA-4436-A7D0-9BDDBBAE86CF}" name="2021" dataDxfId="116"/>
    <tableColumn id="32" xr3:uid="{7598F7A1-6628-4124-B27C-A8D58813B6CA}" name="2022" dataDxfId="115"/>
    <tableColumn id="33" xr3:uid="{F046AADC-BB63-438C-A0E2-CF9BB9A38CFC}" name="2023" dataDxfId="114"/>
    <tableColumn id="34" xr3:uid="{3035AE8E-440B-434D-9903-CE69A6A7E676}" name="2024" dataDxfId="113"/>
  </tableColumns>
  <tableStyleInfo name="Gross_Emissions"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0B7A1C4-1C93-49D1-8CDD-7EA90FF0464E}" name="Excluded2026ed" displayName="Excluded2026ed" ref="A4:AH32" totalsRowShown="0" headerRowDxfId="112" dataDxfId="110" headerRowBorderDxfId="111" tableBorderDxfId="109" dataCellStyle="Normal_Excluded emissions">
  <autoFilter ref="A4:AH32" xr:uid="{C0B7A1C4-1C93-49D1-8CDD-7EA90FF0464E}"/>
  <sortState xmlns:xlrd2="http://schemas.microsoft.com/office/spreadsheetml/2017/richdata2" ref="A5:AH32">
    <sortCondition ref="B5:B32"/>
    <sortCondition ref="C5:C32"/>
    <sortCondition ref="D5:D32"/>
    <sortCondition ref="E5:E32"/>
    <sortCondition ref="F5:F32"/>
    <sortCondition ref="G5:G32"/>
    <sortCondition ref="H5:H32"/>
  </sortState>
  <tableColumns count="34">
    <tableColumn id="1" xr3:uid="{4265A473-71A4-4B17-ACAB-9BBBB86EDB1F}" name="Type of emission" dataDxfId="108" dataCellStyle="Normal_Excluded emissions"/>
    <tableColumn id="2" xr3:uid="{D3622A2F-DD59-47B6-9612-9E5736397F26}" name="IPCC Level 1" dataDxfId="107" dataCellStyle="Normal_Excluded emissions"/>
    <tableColumn id="3" xr3:uid="{9D98DFF2-6C7C-4916-89B2-99E3DADAD990}" name="IPCC Level 2" dataDxfId="106" dataCellStyle="Normal_Excluded emissions"/>
    <tableColumn id="4" xr3:uid="{6A810C59-C7BC-41C5-ACEF-9872E9E06DC0}" name="IPCC Level 3" dataDxfId="105" dataCellStyle="Normal_Excluded emissions"/>
    <tableColumn id="5" xr3:uid="{EC7167DE-47CD-43D0-A4ED-B710E8E11D82}" name="IPCC Level 4" dataDxfId="104" dataCellStyle="Normal_Excluded emissions"/>
    <tableColumn id="6" xr3:uid="{6AD82663-F227-4594-B22D-860839F1F175}" name="IPCC Level 5" dataDxfId="103" dataCellStyle="Normal_Excluded emissions"/>
    <tableColumn id="7" xr3:uid="{F8B8B874-A8B4-46CE-9B18-50D7F13D28CB}" name="Sector &amp; Activity Details" dataDxfId="102" dataCellStyle="Normal_Excluded emissions"/>
    <tableColumn id="8" xr3:uid="{E7A351D0-206E-4834-AD18-0FBB456E96FC}" name="GHG" dataDxfId="101" dataCellStyle="Normal_Excluded emissions"/>
    <tableColumn id="9" xr3:uid="{3C364070-626D-400B-8AF2-6B54E3737161}" name="GWP" dataDxfId="100" dataCellStyle="Normal_Excluded emissions"/>
    <tableColumn id="10" xr3:uid="{D7158F84-088F-4A3C-A4C4-8B13C2543223}" name="2000" dataDxfId="99" dataCellStyle="Normal_Excluded emissions"/>
    <tableColumn id="11" xr3:uid="{1CC0CBFF-A647-4168-8995-40129BE24FE1}" name="2001" dataDxfId="98" dataCellStyle="Normal_Excluded emissions"/>
    <tableColumn id="12" xr3:uid="{F5E7352D-6606-43AE-8686-0B1F7703B6B3}" name="2002" dataDxfId="97" dataCellStyle="Normal_Excluded emissions"/>
    <tableColumn id="13" xr3:uid="{94AEF7C8-0F30-4FFB-AE26-DC81D53A1DA0}" name="2003" dataDxfId="96" dataCellStyle="Normal_Excluded emissions"/>
    <tableColumn id="14" xr3:uid="{F3F17A68-6452-4A85-BEA8-9BF0EE2FAF0E}" name="2004" dataDxfId="95" dataCellStyle="Normal_Excluded emissions"/>
    <tableColumn id="15" xr3:uid="{D81CDF46-E55C-4D22-9C19-12740B30E0BC}" name="2005" dataDxfId="94" dataCellStyle="Normal_Excluded emissions"/>
    <tableColumn id="16" xr3:uid="{0E9AE107-A017-4AD7-B1F9-57EBA7D5F0D4}" name="2006" dataDxfId="93" dataCellStyle="Normal_Excluded emissions"/>
    <tableColumn id="17" xr3:uid="{C61FF76A-9F9F-4763-95CF-30B07354A894}" name="2007" dataDxfId="92" dataCellStyle="Normal_Excluded emissions"/>
    <tableColumn id="18" xr3:uid="{2D1FB469-4906-4043-89BF-ACC9C9F9E85C}" name="2008" dataDxfId="91" dataCellStyle="Normal_Excluded emissions"/>
    <tableColumn id="19" xr3:uid="{7FACDF2C-603C-4A31-9FCB-11C35EF2F257}" name="2009" dataDxfId="90" dataCellStyle="Normal_Excluded emissions"/>
    <tableColumn id="20" xr3:uid="{C499BBE6-EA4B-4A24-AE6E-8853D4C122A5}" name="2010" dataDxfId="89" dataCellStyle="Normal_Excluded emissions"/>
    <tableColumn id="21" xr3:uid="{883A5DDF-9C63-426A-8786-F15243F476FB}" name="2011" dataDxfId="88" dataCellStyle="Normal_Excluded emissions"/>
    <tableColumn id="22" xr3:uid="{CAF31159-F249-4EF3-8FF9-30C4B99DE58D}" name="2012" dataDxfId="87" dataCellStyle="Normal_Excluded emissions"/>
    <tableColumn id="23" xr3:uid="{3FE36E46-90D4-438E-ACA5-DE941B7E183C}" name="2013" dataDxfId="86" dataCellStyle="Normal_Excluded emissions"/>
    <tableColumn id="24" xr3:uid="{6774C8E2-80E7-4393-8E46-E7306F7B114C}" name="2014" dataDxfId="85" dataCellStyle="Normal_Excluded emissions"/>
    <tableColumn id="25" xr3:uid="{29774512-BC4B-4FB1-B7F8-EEAF37B79845}" name="2015" dataDxfId="84" dataCellStyle="Normal_Excluded emissions"/>
    <tableColumn id="26" xr3:uid="{239FA0ED-D38A-4A4E-86AB-293F5330D92E}" name="2016" dataDxfId="83" dataCellStyle="Normal_Excluded emissions"/>
    <tableColumn id="27" xr3:uid="{B347F207-C0B1-4A9C-AA75-600439289CC9}" name="2017" dataDxfId="82" dataCellStyle="Normal_Excluded emissions"/>
    <tableColumn id="28" xr3:uid="{9FD2F504-8E98-4649-8DE4-198C910CBABF}" name="2018" dataDxfId="81" dataCellStyle="Normal_Excluded emissions"/>
    <tableColumn id="29" xr3:uid="{4B89021B-2652-44C9-BF1F-EDA3D1093FBD}" name="2019" dataDxfId="80" dataCellStyle="Normal_Excluded emissions"/>
    <tableColumn id="30" xr3:uid="{290E0012-4AB9-48C5-9C4C-1DBF7029A123}" name="2020" dataDxfId="79" dataCellStyle="Normal_Excluded emissions"/>
    <tableColumn id="31" xr3:uid="{91576D0E-B4BA-4874-ACEA-F047BEA1F26F}" name="2021" dataDxfId="78" dataCellStyle="Normal_Excluded emissions"/>
    <tableColumn id="32" xr3:uid="{EDC2CC23-33A6-4858-A6DF-33909C6D9184}" name="2022" dataDxfId="77" dataCellStyle="Normal_Excluded emissions"/>
    <tableColumn id="33" xr3:uid="{1FCD3681-7C6B-4DCB-AF54-B782C00BFF16}" name="2023" dataDxfId="76" dataCellStyle="Normal_Excluded emissions"/>
    <tableColumn id="34" xr3:uid="{505D7B81-3454-4CA2-8356-A3C388E1DC75}" name="2024" dataDxfId="75" dataCellStyle="Normal_Excluded emissions"/>
  </tableColumns>
  <tableStyleInfo name="Excluded_emissions"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1585DF1-D0CE-47D9-A7FC-0A682F10628A}" name="Biogenic2026ed" displayName="Biogenic2026ed" ref="A4:AG147" totalsRowShown="0" headerRowDxfId="74" dataDxfId="72" headerRowBorderDxfId="73" tableBorderDxfId="71" dataCellStyle="Normal_CO2 from biogenic materials">
  <autoFilter ref="A4:AG147" xr:uid="{41585DF1-D0CE-47D9-A7FC-0A682F10628A}"/>
  <sortState xmlns:xlrd2="http://schemas.microsoft.com/office/spreadsheetml/2017/richdata2" ref="A5:AG147">
    <sortCondition ref="B5:B147"/>
    <sortCondition ref="C5:C147"/>
    <sortCondition ref="D5:D147"/>
    <sortCondition ref="E5:E147"/>
    <sortCondition ref="F5:F147"/>
    <sortCondition ref="G5:G147"/>
    <sortCondition ref="H5:H147"/>
  </sortState>
  <tableColumns count="33">
    <tableColumn id="1" xr3:uid="{9E6AFFDF-DA6C-4154-9E57-07988DB0A48B}" name="Type of emission" dataDxfId="70" dataCellStyle="Normal_CO2 from biogenic materials"/>
    <tableColumn id="2" xr3:uid="{C9144101-8ACA-4197-B4FC-E40049032844}" name="IPCC Level 1" dataDxfId="69" dataCellStyle="Normal_CO2 from biogenic materials"/>
    <tableColumn id="3" xr3:uid="{F7F03B84-631A-4BB4-B85A-04503AECCF75}" name="IPCC Level 2" dataDxfId="68" dataCellStyle="Normal_CO2 from biogenic materials"/>
    <tableColumn id="4" xr3:uid="{042A20BA-27B1-4A8E-8F4D-CB5815997828}" name="IPCC Level 3" dataDxfId="67" dataCellStyle="Normal_CO2 from biogenic materials"/>
    <tableColumn id="5" xr3:uid="{5C6FC23D-5A91-47BB-9495-70538D698C56}" name="IPCC Level 4" dataDxfId="66" dataCellStyle="Normal_CO2 from biogenic materials"/>
    <tableColumn id="6" xr3:uid="{519FF97C-39C1-4BDC-AB64-93968279D4C5}" name="IPCC Level 5" dataDxfId="65" dataCellStyle="Normal_CO2 from biogenic materials"/>
    <tableColumn id="7" xr3:uid="{CBA1A4A7-068A-416B-9A97-4AB5C2877CCE}" name="Sector &amp; Activity Details" dataDxfId="64" dataCellStyle="Normal_CO2 from biogenic materials"/>
    <tableColumn id="8" xr3:uid="{43A1AECC-487F-4F1F-AB35-C7DFB55153AF}" name="GHG" dataDxfId="63" dataCellStyle="Normal_CO2 from biogenic materials"/>
    <tableColumn id="10" xr3:uid="{7D50EE53-B018-4283-9D0E-49A4395D0E03}" name="2000" dataDxfId="62" dataCellStyle="Normal_CO2 from biogenic materials"/>
    <tableColumn id="11" xr3:uid="{C27497A5-32A2-41F8-AF53-008BCFC4D2DC}" name="2001" dataDxfId="61" dataCellStyle="Normal_CO2 from biogenic materials"/>
    <tableColumn id="12" xr3:uid="{7C33E38D-65DD-48B8-8520-6D20BDC57397}" name="2002" dataDxfId="60" dataCellStyle="Normal_CO2 from biogenic materials"/>
    <tableColumn id="13" xr3:uid="{416485DE-3D73-4E5E-96D7-D106AC9434DE}" name="2003" dataDxfId="59" dataCellStyle="Normal_CO2 from biogenic materials"/>
    <tableColumn id="14" xr3:uid="{2217D1BA-0769-46F5-9959-DFF95416EFB5}" name="2004" dataDxfId="58" dataCellStyle="Normal_CO2 from biogenic materials"/>
    <tableColumn id="15" xr3:uid="{E2A6F4A4-4FB1-4CA0-A257-20B00D139DA5}" name="2005" dataDxfId="57" dataCellStyle="Normal_CO2 from biogenic materials"/>
    <tableColumn id="16" xr3:uid="{EECE21A8-9C4B-4738-A003-B21052CB2C69}" name="2006" dataDxfId="56" dataCellStyle="Normal_CO2 from biogenic materials"/>
    <tableColumn id="17" xr3:uid="{E2BBA7BC-0A39-4DB6-B161-E106CDE7F7AB}" name="2007" dataDxfId="55" dataCellStyle="Normal_CO2 from biogenic materials"/>
    <tableColumn id="18" xr3:uid="{D1FF91D4-D7A3-4EEC-9748-5C2032103946}" name="2008" dataDxfId="54" dataCellStyle="Normal_CO2 from biogenic materials"/>
    <tableColumn id="19" xr3:uid="{EE66583A-22E3-41AA-A766-A8BF44821C6A}" name="2009" dataDxfId="53" dataCellStyle="Normal_CO2 from biogenic materials"/>
    <tableColumn id="20" xr3:uid="{E5156C83-200F-48FB-A7C0-D73C841B0D89}" name="2010" dataDxfId="52" dataCellStyle="Normal_CO2 from biogenic materials"/>
    <tableColumn id="21" xr3:uid="{168079BE-6CCA-40D6-89DC-3BF8D85E95E5}" name="2011" dataDxfId="51" dataCellStyle="Normal_CO2 from biogenic materials"/>
    <tableColumn id="22" xr3:uid="{5EF1F794-C7C6-48B6-9BC7-3E0F3EA2DE56}" name="2012" dataDxfId="50" dataCellStyle="Normal_CO2 from biogenic materials"/>
    <tableColumn id="23" xr3:uid="{6A58A294-1311-4306-968C-D4EF13E32ABF}" name="2013" dataDxfId="49" dataCellStyle="Normal_CO2 from biogenic materials"/>
    <tableColumn id="24" xr3:uid="{3DC9BDFF-70BE-4448-99FC-CE9E300DF75D}" name="2014" dataDxfId="48" dataCellStyle="Normal_CO2 from biogenic materials"/>
    <tableColumn id="25" xr3:uid="{D0092966-368B-4D0C-B764-39953B9515DC}" name="2015" dataDxfId="47" dataCellStyle="Normal_CO2 from biogenic materials"/>
    <tableColumn id="26" xr3:uid="{48BE1375-16B5-41D0-97DA-52C58FF56282}" name="2016" dataDxfId="46" dataCellStyle="Normal_CO2 from biogenic materials"/>
    <tableColumn id="27" xr3:uid="{2FEDA618-F33F-48A0-9AB5-A078045BB28E}" name="2017" dataDxfId="45" dataCellStyle="Normal_CO2 from biogenic materials"/>
    <tableColumn id="28" xr3:uid="{C3C34BBC-855B-4BB7-AD28-437AE5E88FEF}" name="2018" dataDxfId="44" dataCellStyle="Normal_CO2 from biogenic materials"/>
    <tableColumn id="29" xr3:uid="{62B8F15E-52FC-43E1-9AE9-87135B34397E}" name="2019" dataDxfId="43" dataCellStyle="Normal_CO2 from biogenic materials"/>
    <tableColumn id="30" xr3:uid="{6B9B4D5F-5633-4B6A-BF66-3D9B2A6FD887}" name="2020" dataDxfId="42" dataCellStyle="Normal_CO2 from biogenic materials"/>
    <tableColumn id="31" xr3:uid="{431229A0-9411-4847-AA73-3068E8A02B6E}" name="2021" dataDxfId="41" dataCellStyle="Normal_CO2 from biogenic materials"/>
    <tableColumn id="32" xr3:uid="{F70DA35D-BD36-4F5F-9762-7B943828B813}" name="2022" dataDxfId="40" dataCellStyle="Normal_CO2 from biogenic materials"/>
    <tableColumn id="9" xr3:uid="{17CE3D6D-A14D-44F1-96AE-ABB6BDB56DAA}" name="2023" dataDxfId="39" dataCellStyle="Normal_CO2 from biogenic materials"/>
    <tableColumn id="33" xr3:uid="{9EB2340B-589F-468A-A306-6DBDDF808014}" name="2024" dataDxfId="38" dataCellStyle="Normal_CO2 from biogenic materials"/>
  </tableColumns>
  <tableStyleInfo name="Excluded Emissions"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C801E8-4BA8-4FE1-BCFD-171A639B699E}" name="Other2026ed" displayName="Other2026ed" ref="A4:AH5" totalsRowShown="0" headerRowDxfId="37" dataDxfId="35" headerRowBorderDxfId="36" tableBorderDxfId="34">
  <tableColumns count="34">
    <tableColumn id="1" xr3:uid="{332826FB-5DE9-4362-AF40-F04790BBFFA1}" name="Type of emission" dataDxfId="33"/>
    <tableColumn id="2" xr3:uid="{2E6303A7-1F68-4550-9A8F-C73E72A45968}" name="IPCC Level 1" dataDxfId="32"/>
    <tableColumn id="3" xr3:uid="{0972BA2B-561E-4434-9641-E0C1939B0A9D}" name="IPCC Level 2" dataDxfId="31"/>
    <tableColumn id="4" xr3:uid="{43FE732E-A229-40D6-85DD-C74AC94CD478}" name="IPCC Level 3" dataDxfId="30"/>
    <tableColumn id="5" xr3:uid="{B1D1F785-297E-431E-B5FF-DA3FA8F5ED35}" name="IPCC Level 4" dataDxfId="29"/>
    <tableColumn id="6" xr3:uid="{365CB534-5DC5-407B-B327-FA9BCE92A7DD}" name="IPCC Level 5" dataDxfId="28"/>
    <tableColumn id="7" xr3:uid="{2531C27F-EAE5-4C38-8A42-7AA6B46DB541}" name="Sector &amp; Activity Details" dataDxfId="27"/>
    <tableColumn id="8" xr3:uid="{B3634DA2-59DB-48A4-82F6-0ABB82D7817C}" name="GHG" dataDxfId="26"/>
    <tableColumn id="9" xr3:uid="{FCE3F540-08EE-40E1-B369-E3783BCD4EE3}" name="GWP" dataDxfId="25"/>
    <tableColumn id="10" xr3:uid="{7E429006-4792-4A13-AE39-604614A92386}" name="2000" dataDxfId="24"/>
    <tableColumn id="11" xr3:uid="{412FEFAE-BB32-4F11-B220-4D68CBD41C83}" name="2001" dataDxfId="23"/>
    <tableColumn id="12" xr3:uid="{6E15FCA2-753C-41F8-8893-53CEDD083759}" name="2002" dataDxfId="22"/>
    <tableColumn id="13" xr3:uid="{D2D9B978-99CB-4334-8F5E-14D2247E2E2B}" name="2003" dataDxfId="21"/>
    <tableColumn id="14" xr3:uid="{3C750C14-7BE4-4838-9022-FA3852F8B453}" name="2004" dataDxfId="20"/>
    <tableColumn id="15" xr3:uid="{B9A97DB7-8643-49BD-A4B2-FDDC2102723B}" name="2005" dataDxfId="19"/>
    <tableColumn id="16" xr3:uid="{1A0FC1EC-0092-470C-BEFE-1EADAF213A3B}" name="2006" dataDxfId="18"/>
    <tableColumn id="17" xr3:uid="{5FA1D262-0DAE-419B-959D-502041505E91}" name="2007" dataDxfId="17"/>
    <tableColumn id="18" xr3:uid="{30D6D306-858B-4927-B546-355095B121B2}" name="2008" dataDxfId="16"/>
    <tableColumn id="19" xr3:uid="{D3462580-DEBC-49B0-BE12-EA968B09ED7B}" name="2009" dataDxfId="15"/>
    <tableColumn id="20" xr3:uid="{EB97C752-CF7E-44CD-9B98-4AA00F7EABF5}" name="2010" dataDxfId="14"/>
    <tableColumn id="21" xr3:uid="{BCBA6D58-CF6C-4C0D-B421-087848128638}" name="2011" dataDxfId="13"/>
    <tableColumn id="22" xr3:uid="{01A4F922-165C-445A-B1FB-E06D92FF0489}" name="2012" dataDxfId="12"/>
    <tableColumn id="23" xr3:uid="{72E08FAE-E691-484B-AC2F-0275C788F650}" name="2013" dataDxfId="11"/>
    <tableColumn id="24" xr3:uid="{8869F373-B604-40D1-9E31-E365BC4E2762}" name="2014" dataDxfId="10"/>
    <tableColumn id="25" xr3:uid="{F16DBFE0-5616-4051-AC5A-08928329B8D0}" name="2015" dataDxfId="9"/>
    <tableColumn id="26" xr3:uid="{67FC5862-7118-4415-8271-514EAA3EB147}" name="2016" dataDxfId="8"/>
    <tableColumn id="27" xr3:uid="{0DB8FB7D-DE9B-4D77-BD8D-624476FE6E91}" name="2017" dataDxfId="7"/>
    <tableColumn id="28" xr3:uid="{4F58C94D-CAB7-4179-8F3B-27F17E80369A}" name="2018" dataDxfId="6"/>
    <tableColumn id="29" xr3:uid="{41056E57-32A2-4168-91DD-D7F581CA67AA}" name="2019" dataDxfId="5"/>
    <tableColumn id="30" xr3:uid="{3563D8B0-15C0-4AA3-856A-6AB348524D21}" name="2020" dataDxfId="4"/>
    <tableColumn id="31" xr3:uid="{AF7877ED-32C0-417B-A99E-F4376361B702}" name="2021" dataDxfId="3"/>
    <tableColumn id="32" xr3:uid="{0A6717BA-D5B9-4750-87C6-F0B7BE18CA98}" name="2022" dataDxfId="2"/>
    <tableColumn id="33" xr3:uid="{A8137460-6C5F-4A76-B966-4BDF9586A726}" name="2023" dataDxfId="1"/>
    <tableColumn id="34" xr3:uid="{157DAC6B-26AD-4B86-B060-6FA5DAF2A16E}" name="2024"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2.arb.ca.gov/ghg-inventory-methods" TargetMode="External"/><Relationship Id="rId1" Type="http://schemas.openxmlformats.org/officeDocument/2006/relationships/hyperlink" Target="https://ww2.arb.ca.gov/our-work/programs/mandatory-greenhouse-gas-emissions-reportin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F5A7C"/>
  </sheetPr>
  <dimension ref="A1:L22"/>
  <sheetViews>
    <sheetView tabSelected="1" workbookViewId="0"/>
  </sheetViews>
  <sheetFormatPr defaultColWidth="9.140625" defaultRowHeight="12.75" x14ac:dyDescent="0.2"/>
  <cols>
    <col min="1" max="1" width="1.85546875" style="1" customWidth="1"/>
    <col min="2" max="2" width="127.85546875" style="1" customWidth="1"/>
    <col min="3" max="3" width="3.7109375" style="1" customWidth="1"/>
    <col min="4" max="16384" width="9.140625" style="1"/>
  </cols>
  <sheetData>
    <row r="1" spans="1:12" ht="11.25" customHeight="1" thickBot="1" x14ac:dyDescent="0.25"/>
    <row r="2" spans="1:12" ht="13.5" customHeight="1" x14ac:dyDescent="0.2">
      <c r="A2" s="5"/>
      <c r="B2" s="7"/>
      <c r="C2" s="5"/>
    </row>
    <row r="3" spans="1:12" ht="21" customHeight="1" x14ac:dyDescent="0.2">
      <c r="A3" s="5"/>
      <c r="B3" s="60" t="s">
        <v>491</v>
      </c>
      <c r="C3" s="5"/>
    </row>
    <row r="4" spans="1:12" ht="24" customHeight="1" x14ac:dyDescent="0.2">
      <c r="A4" s="5"/>
      <c r="B4" s="62" t="s">
        <v>625</v>
      </c>
      <c r="C4" s="5"/>
      <c r="D4" s="2"/>
      <c r="E4" s="2"/>
      <c r="F4" s="2"/>
      <c r="G4" s="2"/>
      <c r="H4" s="2"/>
      <c r="I4" s="2"/>
      <c r="J4" s="2"/>
      <c r="K4" s="2"/>
      <c r="L4" s="2"/>
    </row>
    <row r="5" spans="1:12" ht="18.75" x14ac:dyDescent="0.2">
      <c r="A5" s="5"/>
      <c r="B5" s="61" t="s">
        <v>0</v>
      </c>
      <c r="C5" s="5"/>
    </row>
    <row r="6" spans="1:12" ht="42.75" x14ac:dyDescent="0.2">
      <c r="A6" s="5"/>
      <c r="B6" s="9" t="s">
        <v>610</v>
      </c>
      <c r="C6" s="8"/>
    </row>
    <row r="7" spans="1:12" ht="57" x14ac:dyDescent="0.2">
      <c r="A7" s="5"/>
      <c r="B7" s="9" t="s">
        <v>812</v>
      </c>
      <c r="C7" s="8"/>
    </row>
    <row r="8" spans="1:12" ht="85.5" x14ac:dyDescent="0.2">
      <c r="A8" s="5"/>
      <c r="B8" s="9" t="s">
        <v>611</v>
      </c>
      <c r="C8" s="8"/>
    </row>
    <row r="9" spans="1:12" ht="28.5" x14ac:dyDescent="0.2">
      <c r="B9" s="10" t="s">
        <v>811</v>
      </c>
    </row>
    <row r="10" spans="1:12" ht="85.5" x14ac:dyDescent="0.25">
      <c r="B10" s="11" t="s">
        <v>612</v>
      </c>
    </row>
    <row r="11" spans="1:12" ht="14.25" x14ac:dyDescent="0.25">
      <c r="A11" s="5"/>
      <c r="B11" s="12" t="s">
        <v>1</v>
      </c>
    </row>
    <row r="12" spans="1:12" ht="14.25" x14ac:dyDescent="0.25">
      <c r="B12" s="12"/>
    </row>
    <row r="13" spans="1:12" ht="14.25" x14ac:dyDescent="0.25">
      <c r="B13" s="11" t="s">
        <v>622</v>
      </c>
    </row>
    <row r="14" spans="1:12" ht="14.25" x14ac:dyDescent="0.25">
      <c r="B14" s="12" t="s">
        <v>623</v>
      </c>
    </row>
    <row r="15" spans="1:12" ht="71.25" x14ac:dyDescent="0.2">
      <c r="B15" s="13" t="s">
        <v>624</v>
      </c>
    </row>
    <row r="22" spans="2:2" x14ac:dyDescent="0.2">
      <c r="B22" s="3"/>
    </row>
  </sheetData>
  <phoneticPr fontId="4" type="noConversion"/>
  <hyperlinks>
    <hyperlink ref="B11" r:id="rId1" xr:uid="{6CE73996-403A-4B27-B3B5-DB1A5B400DE6}"/>
    <hyperlink ref="B14" r:id="rId2" xr:uid="{9860913D-90BA-4A3A-AAD9-7A1191B28332}"/>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3"/>
  </sheetPr>
  <dimension ref="A1:AH1491"/>
  <sheetViews>
    <sheetView zoomScaleNormal="100" workbookViewId="0">
      <pane ySplit="4" topLeftCell="A5" activePane="bottomLeft" state="frozen"/>
      <selection pane="bottomLeft"/>
    </sheetView>
  </sheetViews>
  <sheetFormatPr defaultColWidth="42.28515625" defaultRowHeight="12.75" x14ac:dyDescent="0.2"/>
  <cols>
    <col min="1" max="1" width="19.7109375" style="4" customWidth="1"/>
    <col min="2" max="6" width="13.85546875" style="4" customWidth="1"/>
    <col min="7" max="7" width="67.85546875" style="4" customWidth="1"/>
    <col min="8" max="9" width="7.85546875" style="4" customWidth="1"/>
    <col min="10" max="31" width="10.140625" style="4" customWidth="1"/>
    <col min="32" max="34" width="10.140625" customWidth="1"/>
  </cols>
  <sheetData>
    <row r="1" spans="1:34" ht="14.25" x14ac:dyDescent="0.25">
      <c r="A1" s="65" t="s">
        <v>625</v>
      </c>
      <c r="B1" s="14"/>
      <c r="C1" s="14"/>
      <c r="D1" s="14"/>
      <c r="E1" s="14"/>
      <c r="F1" s="14"/>
      <c r="G1" s="14"/>
      <c r="H1" s="14"/>
      <c r="I1" s="14"/>
      <c r="J1" s="15"/>
      <c r="K1" s="15"/>
      <c r="L1" s="15"/>
      <c r="M1" s="15"/>
      <c r="N1" s="15"/>
      <c r="O1" s="15"/>
      <c r="P1" s="15"/>
      <c r="Q1" s="15"/>
      <c r="R1" s="15"/>
      <c r="S1" s="15"/>
      <c r="T1" s="15"/>
      <c r="U1" s="15"/>
      <c r="V1" s="15"/>
      <c r="W1" s="15"/>
      <c r="X1" s="15"/>
      <c r="Y1" s="15"/>
      <c r="Z1" s="15"/>
      <c r="AA1" s="15"/>
      <c r="AB1" s="15"/>
      <c r="AC1" s="15"/>
      <c r="AD1" s="15"/>
      <c r="AE1" s="15"/>
    </row>
    <row r="2" spans="1:34" ht="14.25" x14ac:dyDescent="0.25">
      <c r="A2" s="66" t="s">
        <v>613</v>
      </c>
      <c r="B2" s="14"/>
      <c r="C2" s="14" t="s">
        <v>809</v>
      </c>
      <c r="E2" s="16"/>
      <c r="F2" s="16"/>
      <c r="G2" s="16"/>
      <c r="H2" s="14"/>
    </row>
    <row r="3" spans="1:34" ht="14.25" x14ac:dyDescent="0.25">
      <c r="A3" s="16"/>
      <c r="B3" s="14"/>
      <c r="C3" s="14"/>
      <c r="D3" s="16"/>
      <c r="E3" s="16"/>
      <c r="F3" s="16"/>
      <c r="G3" s="16"/>
      <c r="H3" s="14"/>
      <c r="I3" s="63" t="s">
        <v>453</v>
      </c>
      <c r="J3" s="64">
        <f>SUBTOTAL(9,Included2026ed[2000])</f>
        <v>458.73344980096778</v>
      </c>
      <c r="K3" s="64">
        <f>SUBTOTAL(9,Included2026ed[2001])</f>
        <v>474.0682488252977</v>
      </c>
      <c r="L3" s="64">
        <f>SUBTOTAL(9,Included2026ed[2002])</f>
        <v>470.73276043658439</v>
      </c>
      <c r="M3" s="64">
        <f>SUBTOTAL(9,Included2026ed[2003])</f>
        <v>471.30795086033748</v>
      </c>
      <c r="N3" s="64">
        <f>SUBTOTAL(9,Included2026ed[2004])</f>
        <v>481.05239596597107</v>
      </c>
      <c r="O3" s="64">
        <f>SUBTOTAL(9,Included2026ed[2005])</f>
        <v>471.48703615231398</v>
      </c>
      <c r="P3" s="64">
        <f>SUBTOTAL(9,Included2026ed[2006])</f>
        <v>469.89609161000556</v>
      </c>
      <c r="Q3" s="64">
        <f>SUBTOTAL(9,Included2026ed[2007])</f>
        <v>477.66354163733479</v>
      </c>
      <c r="R3" s="64">
        <f>SUBTOTAL(9,Included2026ed[2008])</f>
        <v>472.60913049620183</v>
      </c>
      <c r="S3" s="64">
        <f>SUBTOTAL(9,Included2026ed[2009])</f>
        <v>444.53158315337475</v>
      </c>
      <c r="T3" s="64">
        <f>SUBTOTAL(9,Included2026ed[2010])</f>
        <v>436.2151197094999</v>
      </c>
      <c r="U3" s="64">
        <f>SUBTOTAL(9,Included2026ed[2011])</f>
        <v>431.03190962247726</v>
      </c>
      <c r="V3" s="64">
        <f>SUBTOTAL(9,Included2026ed[2012])</f>
        <v>435.82612743724621</v>
      </c>
      <c r="W3" s="64">
        <f>SUBTOTAL(9,Included2026ed[2013])</f>
        <v>432.09307734684035</v>
      </c>
      <c r="X3" s="64">
        <f>SUBTOTAL(9,Included2026ed[2014])</f>
        <v>428.3099147272672</v>
      </c>
      <c r="Y3" s="64">
        <f>SUBTOTAL(9,Included2026ed[2015])</f>
        <v>426.9310156405341</v>
      </c>
      <c r="Z3" s="64">
        <f>SUBTOTAL(9,Included2026ed[2016])</f>
        <v>415.02236617375684</v>
      </c>
      <c r="AA3" s="64">
        <f>SUBTOTAL(9,Included2026ed[2017])</f>
        <v>409.87130627757921</v>
      </c>
      <c r="AB3" s="64">
        <f>SUBTOTAL(9,Included2026ed[2018])</f>
        <v>410.4530797644108</v>
      </c>
      <c r="AC3" s="64">
        <f>SUBTOTAL(9,Included2026ed[2019])</f>
        <v>403.91691875243362</v>
      </c>
      <c r="AD3" s="64">
        <f>SUBTOTAL(9,Included2026ed[2020])</f>
        <v>369.41015982632121</v>
      </c>
      <c r="AE3" s="64">
        <f>SUBTOTAL(9,Included2026ed[2021])</f>
        <v>380.74409320857558</v>
      </c>
      <c r="AF3" s="64">
        <f>SUBTOTAL(9,Included2026ed[2022])</f>
        <v>371.25196835512082</v>
      </c>
      <c r="AG3" s="64">
        <f>SUBTOTAL(9,Included2026ed[2023])</f>
        <v>360.07699649072083</v>
      </c>
      <c r="AH3" s="64">
        <f>SUBTOTAL(9,Included2026ed[2024])</f>
        <v>346.04339763064934</v>
      </c>
    </row>
    <row r="4" spans="1:34" s="6" customFormat="1" ht="27.75" customHeight="1" x14ac:dyDescent="0.2">
      <c r="A4" s="55" t="s">
        <v>2</v>
      </c>
      <c r="B4" s="56" t="s">
        <v>3</v>
      </c>
      <c r="C4" s="56" t="s">
        <v>4</v>
      </c>
      <c r="D4" s="56" t="s">
        <v>5</v>
      </c>
      <c r="E4" s="56" t="s">
        <v>6</v>
      </c>
      <c r="F4" s="56" t="s">
        <v>7</v>
      </c>
      <c r="G4" s="56" t="s">
        <v>8</v>
      </c>
      <c r="H4" s="57" t="s">
        <v>9</v>
      </c>
      <c r="I4" s="57" t="s">
        <v>465</v>
      </c>
      <c r="J4" s="58" t="s">
        <v>467</v>
      </c>
      <c r="K4" s="58" t="s">
        <v>468</v>
      </c>
      <c r="L4" s="58" t="s">
        <v>469</v>
      </c>
      <c r="M4" s="58" t="s">
        <v>470</v>
      </c>
      <c r="N4" s="58" t="s">
        <v>471</v>
      </c>
      <c r="O4" s="58" t="s">
        <v>472</v>
      </c>
      <c r="P4" s="58" t="s">
        <v>473</v>
      </c>
      <c r="Q4" s="58" t="s">
        <v>474</v>
      </c>
      <c r="R4" s="58" t="s">
        <v>475</v>
      </c>
      <c r="S4" s="58" t="s">
        <v>476</v>
      </c>
      <c r="T4" s="58" t="s">
        <v>477</v>
      </c>
      <c r="U4" s="58" t="s">
        <v>478</v>
      </c>
      <c r="V4" s="58" t="s">
        <v>479</v>
      </c>
      <c r="W4" s="58" t="s">
        <v>480</v>
      </c>
      <c r="X4" s="58" t="s">
        <v>481</v>
      </c>
      <c r="Y4" s="58" t="s">
        <v>482</v>
      </c>
      <c r="Z4" s="58" t="s">
        <v>483</v>
      </c>
      <c r="AA4" s="58" t="s">
        <v>484</v>
      </c>
      <c r="AB4" s="58" t="s">
        <v>485</v>
      </c>
      <c r="AC4" s="58" t="s">
        <v>486</v>
      </c>
      <c r="AD4" s="58" t="s">
        <v>487</v>
      </c>
      <c r="AE4" s="58" t="s">
        <v>488</v>
      </c>
      <c r="AF4" s="58" t="s">
        <v>489</v>
      </c>
      <c r="AG4" s="58" t="s">
        <v>492</v>
      </c>
      <c r="AH4" s="90" t="s">
        <v>617</v>
      </c>
    </row>
    <row r="5" spans="1:34" ht="15" customHeight="1" x14ac:dyDescent="0.25">
      <c r="A5" s="47" t="s">
        <v>10</v>
      </c>
      <c r="B5" s="47" t="s">
        <v>11</v>
      </c>
      <c r="C5" s="47" t="s">
        <v>12</v>
      </c>
      <c r="D5" s="47" t="s">
        <v>13</v>
      </c>
      <c r="E5" s="47" t="s">
        <v>14</v>
      </c>
      <c r="F5" s="47" t="s">
        <v>15</v>
      </c>
      <c r="G5" s="47" t="s">
        <v>693</v>
      </c>
      <c r="H5" s="48" t="s">
        <v>16</v>
      </c>
      <c r="I5" s="49">
        <v>25</v>
      </c>
      <c r="J5" s="50">
        <v>0</v>
      </c>
      <c r="K5" s="50">
        <v>0</v>
      </c>
      <c r="L5" s="50">
        <v>0</v>
      </c>
      <c r="M5" s="50">
        <v>0</v>
      </c>
      <c r="N5" s="50">
        <v>0</v>
      </c>
      <c r="O5" s="50">
        <v>0</v>
      </c>
      <c r="P5" s="50">
        <v>0</v>
      </c>
      <c r="Q5" s="50">
        <v>0</v>
      </c>
      <c r="R5" s="50">
        <v>0</v>
      </c>
      <c r="S5" s="50">
        <v>0</v>
      </c>
      <c r="T5" s="50">
        <v>0</v>
      </c>
      <c r="U5" s="50">
        <v>0</v>
      </c>
      <c r="V5" s="50">
        <v>0</v>
      </c>
      <c r="W5" s="50">
        <v>0</v>
      </c>
      <c r="X5" s="50">
        <v>0</v>
      </c>
      <c r="Y5" s="50">
        <v>0</v>
      </c>
      <c r="Z5" s="50">
        <v>0</v>
      </c>
      <c r="AA5" s="50">
        <v>0</v>
      </c>
      <c r="AB5" s="50">
        <v>0</v>
      </c>
      <c r="AC5" s="50">
        <v>0</v>
      </c>
      <c r="AD5" s="50">
        <v>8.6253608544047495E-7</v>
      </c>
      <c r="AE5" s="50">
        <v>1.4663607633999999E-8</v>
      </c>
      <c r="AF5" s="50">
        <v>0</v>
      </c>
      <c r="AG5" s="30">
        <v>4.3730310246000002E-8</v>
      </c>
      <c r="AH5" s="88">
        <v>5.0921461781899998E-7</v>
      </c>
    </row>
    <row r="6" spans="1:34" ht="15" customHeight="1" x14ac:dyDescent="0.25">
      <c r="A6" s="47" t="s">
        <v>10</v>
      </c>
      <c r="B6" s="47" t="s">
        <v>11</v>
      </c>
      <c r="C6" s="47" t="s">
        <v>12</v>
      </c>
      <c r="D6" s="47" t="s">
        <v>13</v>
      </c>
      <c r="E6" s="47" t="s">
        <v>14</v>
      </c>
      <c r="F6" s="47" t="s">
        <v>15</v>
      </c>
      <c r="G6" s="47" t="s">
        <v>693</v>
      </c>
      <c r="H6" s="48" t="s">
        <v>17</v>
      </c>
      <c r="I6" s="49">
        <v>1</v>
      </c>
      <c r="J6" s="50">
        <v>0</v>
      </c>
      <c r="K6" s="50">
        <v>0</v>
      </c>
      <c r="L6" s="50">
        <v>0</v>
      </c>
      <c r="M6" s="50">
        <v>0</v>
      </c>
      <c r="N6" s="50">
        <v>0</v>
      </c>
      <c r="O6" s="50">
        <v>0</v>
      </c>
      <c r="P6" s="50">
        <v>0</v>
      </c>
      <c r="Q6" s="50">
        <v>0</v>
      </c>
      <c r="R6" s="50">
        <v>0</v>
      </c>
      <c r="S6" s="50">
        <v>0</v>
      </c>
      <c r="T6" s="50">
        <v>0</v>
      </c>
      <c r="U6" s="50">
        <v>0</v>
      </c>
      <c r="V6" s="50">
        <v>0</v>
      </c>
      <c r="W6" s="50">
        <v>0</v>
      </c>
      <c r="X6" s="50">
        <v>0</v>
      </c>
      <c r="Y6" s="50">
        <v>0</v>
      </c>
      <c r="Z6" s="50">
        <v>0</v>
      </c>
      <c r="AA6" s="50">
        <v>0</v>
      </c>
      <c r="AB6" s="50">
        <v>0</v>
      </c>
      <c r="AC6" s="50">
        <v>0</v>
      </c>
      <c r="AD6" s="50">
        <v>1.8557890606623099E-3</v>
      </c>
      <c r="AE6" s="50">
        <v>3.1650669793956996E-5</v>
      </c>
      <c r="AF6" s="50">
        <v>0</v>
      </c>
      <c r="AG6" s="30">
        <v>9.4877626347995001E-5</v>
      </c>
      <c r="AH6" s="88">
        <v>1.09879061701455E-3</v>
      </c>
    </row>
    <row r="7" spans="1:34" ht="15" customHeight="1" x14ac:dyDescent="0.25">
      <c r="A7" s="47" t="s">
        <v>10</v>
      </c>
      <c r="B7" s="47" t="s">
        <v>11</v>
      </c>
      <c r="C7" s="47" t="s">
        <v>12</v>
      </c>
      <c r="D7" s="47" t="s">
        <v>13</v>
      </c>
      <c r="E7" s="47" t="s">
        <v>14</v>
      </c>
      <c r="F7" s="47" t="s">
        <v>15</v>
      </c>
      <c r="G7" s="47" t="s">
        <v>693</v>
      </c>
      <c r="H7" s="48" t="s">
        <v>18</v>
      </c>
      <c r="I7" s="49">
        <v>298</v>
      </c>
      <c r="J7" s="50">
        <v>0</v>
      </c>
      <c r="K7" s="50">
        <v>0</v>
      </c>
      <c r="L7" s="50">
        <v>0</v>
      </c>
      <c r="M7" s="50">
        <v>0</v>
      </c>
      <c r="N7" s="50">
        <v>0</v>
      </c>
      <c r="O7" s="50">
        <v>0</v>
      </c>
      <c r="P7" s="50">
        <v>0</v>
      </c>
      <c r="Q7" s="50">
        <v>0</v>
      </c>
      <c r="R7" s="50">
        <v>0</v>
      </c>
      <c r="S7" s="50">
        <v>0</v>
      </c>
      <c r="T7" s="50">
        <v>0</v>
      </c>
      <c r="U7" s="50">
        <v>0</v>
      </c>
      <c r="V7" s="50">
        <v>0</v>
      </c>
      <c r="W7" s="50">
        <v>0</v>
      </c>
      <c r="X7" s="50">
        <v>0</v>
      </c>
      <c r="Y7" s="50">
        <v>0</v>
      </c>
      <c r="Z7" s="50">
        <v>0</v>
      </c>
      <c r="AA7" s="50">
        <v>0</v>
      </c>
      <c r="AB7" s="50">
        <v>0</v>
      </c>
      <c r="AC7" s="50">
        <v>0</v>
      </c>
      <c r="AD7" s="50">
        <v>1.0281430138448643E-6</v>
      </c>
      <c r="AE7" s="50">
        <v>1.7479020298999984E-8</v>
      </c>
      <c r="AF7" s="50">
        <v>0</v>
      </c>
      <c r="AG7" s="30">
        <v>5.2812405204999923E-8</v>
      </c>
      <c r="AH7" s="88">
        <v>6.1033732623299863E-7</v>
      </c>
    </row>
    <row r="8" spans="1:34" ht="15" customHeight="1" x14ac:dyDescent="0.25">
      <c r="A8" s="47" t="s">
        <v>10</v>
      </c>
      <c r="B8" s="47" t="s">
        <v>11</v>
      </c>
      <c r="C8" s="47" t="s">
        <v>12</v>
      </c>
      <c r="D8" s="47" t="s">
        <v>13</v>
      </c>
      <c r="E8" s="47" t="s">
        <v>14</v>
      </c>
      <c r="F8" s="47" t="s">
        <v>15</v>
      </c>
      <c r="G8" s="47" t="s">
        <v>777</v>
      </c>
      <c r="H8" s="48" t="s">
        <v>16</v>
      </c>
      <c r="I8" s="49">
        <v>25</v>
      </c>
      <c r="J8" s="50">
        <v>0</v>
      </c>
      <c r="K8" s="50">
        <v>0</v>
      </c>
      <c r="L8" s="50">
        <v>0</v>
      </c>
      <c r="M8" s="50">
        <v>0</v>
      </c>
      <c r="N8" s="50">
        <v>0</v>
      </c>
      <c r="O8" s="50">
        <v>0</v>
      </c>
      <c r="P8" s="50">
        <v>0</v>
      </c>
      <c r="Q8" s="50">
        <v>0</v>
      </c>
      <c r="R8" s="50">
        <v>0</v>
      </c>
      <c r="S8" s="50">
        <v>0</v>
      </c>
      <c r="T8" s="50">
        <v>0</v>
      </c>
      <c r="U8" s="50">
        <v>0</v>
      </c>
      <c r="V8" s="50">
        <v>0</v>
      </c>
      <c r="W8" s="50">
        <v>0</v>
      </c>
      <c r="X8" s="50">
        <v>0</v>
      </c>
      <c r="Y8" s="50">
        <v>0</v>
      </c>
      <c r="Z8" s="50">
        <v>0</v>
      </c>
      <c r="AA8" s="50">
        <v>0</v>
      </c>
      <c r="AB8" s="50">
        <v>1.4458306794905598E-8</v>
      </c>
      <c r="AC8" s="50">
        <v>1.2845176112282625E-8</v>
      </c>
      <c r="AD8" s="50">
        <v>1.1324947283333323E-8</v>
      </c>
      <c r="AE8" s="50">
        <v>0</v>
      </c>
      <c r="AF8" s="50">
        <v>0</v>
      </c>
      <c r="AG8" s="30">
        <v>0</v>
      </c>
      <c r="AH8" s="88">
        <v>0</v>
      </c>
    </row>
    <row r="9" spans="1:34" ht="15" customHeight="1" x14ac:dyDescent="0.25">
      <c r="A9" s="47" t="s">
        <v>10</v>
      </c>
      <c r="B9" s="47" t="s">
        <v>11</v>
      </c>
      <c r="C9" s="47" t="s">
        <v>12</v>
      </c>
      <c r="D9" s="47" t="s">
        <v>13</v>
      </c>
      <c r="E9" s="47" t="s">
        <v>14</v>
      </c>
      <c r="F9" s="47" t="s">
        <v>15</v>
      </c>
      <c r="G9" s="47" t="s">
        <v>777</v>
      </c>
      <c r="H9" s="48" t="s">
        <v>17</v>
      </c>
      <c r="I9" s="49">
        <v>1</v>
      </c>
      <c r="J9" s="50">
        <v>0</v>
      </c>
      <c r="K9" s="50">
        <v>0</v>
      </c>
      <c r="L9" s="50">
        <v>0</v>
      </c>
      <c r="M9" s="50">
        <v>0</v>
      </c>
      <c r="N9" s="50">
        <v>0</v>
      </c>
      <c r="O9" s="50">
        <v>0</v>
      </c>
      <c r="P9" s="50">
        <v>0</v>
      </c>
      <c r="Q9" s="50">
        <v>0</v>
      </c>
      <c r="R9" s="50">
        <v>0</v>
      </c>
      <c r="S9" s="50">
        <v>0</v>
      </c>
      <c r="T9" s="50">
        <v>0</v>
      </c>
      <c r="U9" s="50">
        <v>0</v>
      </c>
      <c r="V9" s="50">
        <v>0</v>
      </c>
      <c r="W9" s="50">
        <v>0</v>
      </c>
      <c r="X9" s="50">
        <v>0</v>
      </c>
      <c r="Y9" s="50">
        <v>0</v>
      </c>
      <c r="Z9" s="50">
        <v>0</v>
      </c>
      <c r="AA9" s="50">
        <v>0</v>
      </c>
      <c r="AB9" s="50">
        <v>1.44775845372988E-5</v>
      </c>
      <c r="AC9" s="50">
        <v>1.28623030137657E-5</v>
      </c>
      <c r="AD9" s="50">
        <v>1.1340047213225999E-5</v>
      </c>
      <c r="AE9" s="50">
        <v>0</v>
      </c>
      <c r="AF9" s="50">
        <v>0</v>
      </c>
      <c r="AG9" s="30">
        <v>0</v>
      </c>
      <c r="AH9" s="88">
        <v>0</v>
      </c>
    </row>
    <row r="10" spans="1:34" ht="15" customHeight="1" x14ac:dyDescent="0.25">
      <c r="A10" s="47" t="s">
        <v>10</v>
      </c>
      <c r="B10" s="47" t="s">
        <v>11</v>
      </c>
      <c r="C10" s="47" t="s">
        <v>12</v>
      </c>
      <c r="D10" s="47" t="s">
        <v>13</v>
      </c>
      <c r="E10" s="47" t="s">
        <v>14</v>
      </c>
      <c r="F10" s="47" t="s">
        <v>15</v>
      </c>
      <c r="G10" s="47" t="s">
        <v>777</v>
      </c>
      <c r="H10" s="48" t="s">
        <v>18</v>
      </c>
      <c r="I10" s="49">
        <v>298</v>
      </c>
      <c r="J10" s="50">
        <v>0</v>
      </c>
      <c r="K10" s="50">
        <v>0</v>
      </c>
      <c r="L10" s="50">
        <v>0</v>
      </c>
      <c r="M10" s="50">
        <v>0</v>
      </c>
      <c r="N10" s="50">
        <v>0</v>
      </c>
      <c r="O10" s="50">
        <v>0</v>
      </c>
      <c r="P10" s="50">
        <v>0</v>
      </c>
      <c r="Q10" s="50">
        <v>0</v>
      </c>
      <c r="R10" s="50">
        <v>0</v>
      </c>
      <c r="S10" s="50">
        <v>0</v>
      </c>
      <c r="T10" s="50">
        <v>0</v>
      </c>
      <c r="U10" s="50">
        <v>0</v>
      </c>
      <c r="V10" s="50">
        <v>0</v>
      </c>
      <c r="W10" s="50">
        <v>0</v>
      </c>
      <c r="X10" s="50">
        <v>0</v>
      </c>
      <c r="Y10" s="50">
        <v>0</v>
      </c>
      <c r="Z10" s="50">
        <v>0</v>
      </c>
      <c r="AA10" s="50">
        <v>0</v>
      </c>
      <c r="AB10" s="50">
        <v>3.4468603399055007E-8</v>
      </c>
      <c r="AC10" s="50">
        <v>3.0622899851681775E-8</v>
      </c>
      <c r="AD10" s="50">
        <v>2.6998674323787087E-8</v>
      </c>
      <c r="AE10" s="50">
        <v>0</v>
      </c>
      <c r="AF10" s="50">
        <v>0</v>
      </c>
      <c r="AG10" s="30">
        <v>0</v>
      </c>
      <c r="AH10" s="88">
        <v>0</v>
      </c>
    </row>
    <row r="11" spans="1:34" ht="15" customHeight="1" x14ac:dyDescent="0.25">
      <c r="A11" s="47" t="s">
        <v>10</v>
      </c>
      <c r="B11" s="47" t="s">
        <v>11</v>
      </c>
      <c r="C11" s="47" t="s">
        <v>12</v>
      </c>
      <c r="D11" s="47" t="s">
        <v>13</v>
      </c>
      <c r="E11" s="47" t="s">
        <v>14</v>
      </c>
      <c r="F11" s="47" t="s">
        <v>15</v>
      </c>
      <c r="G11" s="47" t="s">
        <v>493</v>
      </c>
      <c r="H11" s="48" t="s">
        <v>16</v>
      </c>
      <c r="I11" s="49">
        <v>25</v>
      </c>
      <c r="J11" s="50">
        <v>0</v>
      </c>
      <c r="K11" s="50">
        <v>0</v>
      </c>
      <c r="L11" s="50">
        <v>0</v>
      </c>
      <c r="M11" s="50">
        <v>0</v>
      </c>
      <c r="N11" s="50">
        <v>0</v>
      </c>
      <c r="O11" s="50">
        <v>0</v>
      </c>
      <c r="P11" s="50">
        <v>0</v>
      </c>
      <c r="Q11" s="50">
        <v>0</v>
      </c>
      <c r="R11" s="50">
        <v>0</v>
      </c>
      <c r="S11" s="50">
        <v>1.549574063061355E-5</v>
      </c>
      <c r="T11" s="50">
        <v>1.4935978822113125E-5</v>
      </c>
      <c r="U11" s="50">
        <v>1.5311795627437847E-5</v>
      </c>
      <c r="V11" s="50">
        <v>1.4640498778655949E-5</v>
      </c>
      <c r="W11" s="50">
        <v>2.9567961644235998E-6</v>
      </c>
      <c r="X11" s="50">
        <v>1.5845741988115475E-4</v>
      </c>
      <c r="Y11" s="50">
        <v>1.4494599933813102E-4</v>
      </c>
      <c r="Z11" s="50">
        <v>1.5152426907112147E-4</v>
      </c>
      <c r="AA11" s="50">
        <v>5.6828726815050242E-5</v>
      </c>
      <c r="AB11" s="50">
        <v>2.4902101634332152E-5</v>
      </c>
      <c r="AC11" s="50">
        <v>2.0533169726706026E-5</v>
      </c>
      <c r="AD11" s="50">
        <v>0</v>
      </c>
      <c r="AE11" s="50">
        <v>0</v>
      </c>
      <c r="AF11" s="50">
        <v>0</v>
      </c>
      <c r="AG11" s="30">
        <v>6.669314352141E-5</v>
      </c>
      <c r="AH11" s="88">
        <v>0</v>
      </c>
    </row>
    <row r="12" spans="1:34" ht="15" customHeight="1" x14ac:dyDescent="0.25">
      <c r="A12" s="47" t="s">
        <v>10</v>
      </c>
      <c r="B12" s="47" t="s">
        <v>11</v>
      </c>
      <c r="C12" s="47" t="s">
        <v>12</v>
      </c>
      <c r="D12" s="47" t="s">
        <v>13</v>
      </c>
      <c r="E12" s="47" t="s">
        <v>14</v>
      </c>
      <c r="F12" s="47" t="s">
        <v>15</v>
      </c>
      <c r="G12" s="47" t="s">
        <v>493</v>
      </c>
      <c r="H12" s="48" t="s">
        <v>17</v>
      </c>
      <c r="I12" s="49">
        <v>1</v>
      </c>
      <c r="J12" s="50">
        <v>0</v>
      </c>
      <c r="K12" s="50">
        <v>0</v>
      </c>
      <c r="L12" s="50">
        <v>0</v>
      </c>
      <c r="M12" s="50">
        <v>0</v>
      </c>
      <c r="N12" s="50">
        <v>0</v>
      </c>
      <c r="O12" s="50">
        <v>0</v>
      </c>
      <c r="P12" s="50">
        <v>0</v>
      </c>
      <c r="Q12" s="50">
        <v>0</v>
      </c>
      <c r="R12" s="50">
        <v>0</v>
      </c>
      <c r="S12" s="50">
        <v>5.7986862546227903E-2</v>
      </c>
      <c r="T12" s="50">
        <v>5.639954825975025E-2</v>
      </c>
      <c r="U12" s="50">
        <v>5.7818665031484799E-2</v>
      </c>
      <c r="V12" s="50">
        <v>5.5835092946278503E-2</v>
      </c>
      <c r="W12" s="50">
        <v>4.9232294421749999E-2</v>
      </c>
      <c r="X12" s="50">
        <v>5.4479647629246397E-2</v>
      </c>
      <c r="Y12" s="50">
        <v>4.9374844653392404E-2</v>
      </c>
      <c r="Z12" s="50">
        <v>5.2512128230470599E-2</v>
      </c>
      <c r="AA12" s="50">
        <v>2.0032005816037399E-2</v>
      </c>
      <c r="AB12" s="50">
        <v>8.9007412016812188E-3</v>
      </c>
      <c r="AC12" s="50">
        <v>1.20646817051656E-2</v>
      </c>
      <c r="AD12" s="50">
        <v>0</v>
      </c>
      <c r="AE12" s="50">
        <v>0</v>
      </c>
      <c r="AF12" s="50">
        <v>0</v>
      </c>
      <c r="AG12" s="30">
        <v>3.0338255419156898E-2</v>
      </c>
      <c r="AH12" s="88">
        <v>0</v>
      </c>
    </row>
    <row r="13" spans="1:34" ht="15" customHeight="1" x14ac:dyDescent="0.25">
      <c r="A13" s="47" t="s">
        <v>10</v>
      </c>
      <c r="B13" s="47" t="s">
        <v>11</v>
      </c>
      <c r="C13" s="47" t="s">
        <v>12</v>
      </c>
      <c r="D13" s="47" t="s">
        <v>13</v>
      </c>
      <c r="E13" s="47" t="s">
        <v>14</v>
      </c>
      <c r="F13" s="47" t="s">
        <v>15</v>
      </c>
      <c r="G13" s="47" t="s">
        <v>493</v>
      </c>
      <c r="H13" s="48" t="s">
        <v>18</v>
      </c>
      <c r="I13" s="49">
        <v>298</v>
      </c>
      <c r="J13" s="50">
        <v>0</v>
      </c>
      <c r="K13" s="50">
        <v>0</v>
      </c>
      <c r="L13" s="50">
        <v>0</v>
      </c>
      <c r="M13" s="50">
        <v>0</v>
      </c>
      <c r="N13" s="50">
        <v>0</v>
      </c>
      <c r="O13" s="50">
        <v>0</v>
      </c>
      <c r="P13" s="50">
        <v>0</v>
      </c>
      <c r="Q13" s="50">
        <v>0</v>
      </c>
      <c r="R13" s="50">
        <v>0</v>
      </c>
      <c r="S13" s="50">
        <v>2.5675657159103711E-4</v>
      </c>
      <c r="T13" s="50">
        <v>2.6897018664446317E-4</v>
      </c>
      <c r="U13" s="50">
        <v>2.7573797317363626E-4</v>
      </c>
      <c r="V13" s="50">
        <v>2.6924985731728715E-4</v>
      </c>
      <c r="W13" s="50">
        <v>3.5245010279929317E-6</v>
      </c>
      <c r="X13" s="50">
        <v>2.7447420262284301E-4</v>
      </c>
      <c r="Y13" s="50">
        <v>2.5122070003166325E-4</v>
      </c>
      <c r="Z13" s="50">
        <v>2.6233562307612752E-4</v>
      </c>
      <c r="AA13" s="50">
        <v>9.8292339126700287E-5</v>
      </c>
      <c r="AB13" s="50">
        <v>4.3034576375748082E-5</v>
      </c>
      <c r="AC13" s="50">
        <v>3.4105874522035137E-5</v>
      </c>
      <c r="AD13" s="50">
        <v>0</v>
      </c>
      <c r="AE13" s="50">
        <v>0</v>
      </c>
      <c r="AF13" s="50">
        <v>0</v>
      </c>
      <c r="AG13" s="30">
        <v>1.1330654776676295E-4</v>
      </c>
      <c r="AH13" s="88">
        <v>0</v>
      </c>
    </row>
    <row r="14" spans="1:34" ht="15" customHeight="1" x14ac:dyDescent="0.25">
      <c r="A14" s="47" t="s">
        <v>10</v>
      </c>
      <c r="B14" s="47" t="s">
        <v>11</v>
      </c>
      <c r="C14" s="47" t="s">
        <v>12</v>
      </c>
      <c r="D14" s="47" t="s">
        <v>13</v>
      </c>
      <c r="E14" s="47" t="s">
        <v>14</v>
      </c>
      <c r="F14" s="47" t="s">
        <v>15</v>
      </c>
      <c r="G14" s="47" t="s">
        <v>694</v>
      </c>
      <c r="H14" s="48" t="s">
        <v>16</v>
      </c>
      <c r="I14" s="49">
        <v>25</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1.8472337804160724E-5</v>
      </c>
      <c r="AE14" s="50">
        <v>2.4075858655450001E-5</v>
      </c>
      <c r="AF14" s="50">
        <v>4.0057183066388999E-5</v>
      </c>
      <c r="AG14" s="30">
        <v>0</v>
      </c>
      <c r="AH14" s="88">
        <v>9.6698614343259984E-6</v>
      </c>
    </row>
    <row r="15" spans="1:34" ht="15" customHeight="1" x14ac:dyDescent="0.25">
      <c r="A15" s="47" t="s">
        <v>10</v>
      </c>
      <c r="B15" s="47" t="s">
        <v>11</v>
      </c>
      <c r="C15" s="47" t="s">
        <v>12</v>
      </c>
      <c r="D15" s="47" t="s">
        <v>13</v>
      </c>
      <c r="E15" s="47" t="s">
        <v>14</v>
      </c>
      <c r="F15" s="47" t="s">
        <v>15</v>
      </c>
      <c r="G15" s="47" t="s">
        <v>694</v>
      </c>
      <c r="H15" s="48" t="s">
        <v>17</v>
      </c>
      <c r="I15" s="49">
        <v>1</v>
      </c>
      <c r="J15" s="50">
        <v>0</v>
      </c>
      <c r="K15" s="50">
        <v>0</v>
      </c>
      <c r="L15" s="50">
        <v>0</v>
      </c>
      <c r="M15" s="50">
        <v>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0">
        <v>1.2489668417118798E-2</v>
      </c>
      <c r="AE15" s="50">
        <v>1.8194244416073001E-2</v>
      </c>
      <c r="AF15" s="50">
        <v>2.0559933363354099E-2</v>
      </c>
      <c r="AG15" s="30">
        <v>0</v>
      </c>
      <c r="AH15" s="88">
        <v>8.2408495099760004E-3</v>
      </c>
    </row>
    <row r="16" spans="1:34" ht="15" customHeight="1" x14ac:dyDescent="0.25">
      <c r="A16" s="47" t="s">
        <v>10</v>
      </c>
      <c r="B16" s="47" t="s">
        <v>11</v>
      </c>
      <c r="C16" s="47" t="s">
        <v>12</v>
      </c>
      <c r="D16" s="47" t="s">
        <v>13</v>
      </c>
      <c r="E16" s="47" t="s">
        <v>14</v>
      </c>
      <c r="F16" s="47" t="s">
        <v>15</v>
      </c>
      <c r="G16" s="47" t="s">
        <v>694</v>
      </c>
      <c r="H16" s="48" t="s">
        <v>18</v>
      </c>
      <c r="I16" s="49">
        <v>298</v>
      </c>
      <c r="J16" s="50">
        <v>0</v>
      </c>
      <c r="K16" s="50">
        <v>0</v>
      </c>
      <c r="L16" s="50">
        <v>0</v>
      </c>
      <c r="M16" s="50">
        <v>0</v>
      </c>
      <c r="N16" s="50">
        <v>0</v>
      </c>
      <c r="O16" s="50">
        <v>0</v>
      </c>
      <c r="P16" s="50">
        <v>0</v>
      </c>
      <c r="Q16" s="50">
        <v>0</v>
      </c>
      <c r="R16" s="50">
        <v>0</v>
      </c>
      <c r="S16" s="50">
        <v>0</v>
      </c>
      <c r="T16" s="50">
        <v>0</v>
      </c>
      <c r="U16" s="50">
        <v>0</v>
      </c>
      <c r="V16" s="50">
        <v>0</v>
      </c>
      <c r="W16" s="50">
        <v>0</v>
      </c>
      <c r="X16" s="50">
        <v>0</v>
      </c>
      <c r="Y16" s="50">
        <v>0</v>
      </c>
      <c r="Z16" s="50">
        <v>0</v>
      </c>
      <c r="AA16" s="50">
        <v>0</v>
      </c>
      <c r="AB16" s="50">
        <v>0</v>
      </c>
      <c r="AC16" s="50">
        <v>0</v>
      </c>
      <c r="AD16" s="50">
        <v>3.0136545952205093E-5</v>
      </c>
      <c r="AE16" s="50">
        <v>3.8731261248593002E-5</v>
      </c>
      <c r="AF16" s="50">
        <v>6.7341725045146959E-5</v>
      </c>
      <c r="AG16" s="30">
        <v>0</v>
      </c>
      <c r="AH16" s="88">
        <v>1.5369759343510001E-5</v>
      </c>
    </row>
    <row r="17" spans="1:34" ht="15" customHeight="1" x14ac:dyDescent="0.25">
      <c r="A17" s="47" t="s">
        <v>10</v>
      </c>
      <c r="B17" s="47" t="s">
        <v>11</v>
      </c>
      <c r="C17" s="47" t="s">
        <v>12</v>
      </c>
      <c r="D17" s="47" t="s">
        <v>13</v>
      </c>
      <c r="E17" s="47" t="s">
        <v>14</v>
      </c>
      <c r="F17" s="47" t="s">
        <v>15</v>
      </c>
      <c r="G17" s="47" t="s">
        <v>695</v>
      </c>
      <c r="H17" s="48" t="s">
        <v>16</v>
      </c>
      <c r="I17" s="49">
        <v>25</v>
      </c>
      <c r="J17" s="50">
        <v>0</v>
      </c>
      <c r="K17" s="50">
        <v>0</v>
      </c>
      <c r="L17" s="50">
        <v>0</v>
      </c>
      <c r="M17" s="50">
        <v>0</v>
      </c>
      <c r="N17" s="50">
        <v>0</v>
      </c>
      <c r="O17" s="50">
        <v>0</v>
      </c>
      <c r="P17" s="50">
        <v>0</v>
      </c>
      <c r="Q17" s="50">
        <v>0</v>
      </c>
      <c r="R17" s="50">
        <v>0</v>
      </c>
      <c r="S17" s="50">
        <v>5.9679364692966495E-5</v>
      </c>
      <c r="T17" s="50">
        <v>0</v>
      </c>
      <c r="U17" s="50">
        <v>3.5765095238095254E-6</v>
      </c>
      <c r="V17" s="50">
        <v>5.3840997756103503E-6</v>
      </c>
      <c r="W17" s="50">
        <v>5.7151990937443996E-6</v>
      </c>
      <c r="X17" s="50">
        <v>9.063669920051376E-7</v>
      </c>
      <c r="Y17" s="50">
        <v>6.5393507034267742E-6</v>
      </c>
      <c r="Z17" s="50">
        <v>6.3459854393433254E-7</v>
      </c>
      <c r="AA17" s="50">
        <v>0</v>
      </c>
      <c r="AB17" s="50">
        <v>5.2040902967338001E-6</v>
      </c>
      <c r="AC17" s="50">
        <v>1.5256625332243626E-5</v>
      </c>
      <c r="AD17" s="50">
        <v>1.6752833594214276E-6</v>
      </c>
      <c r="AE17" s="50">
        <v>3.0336153345935002E-5</v>
      </c>
      <c r="AF17" s="50">
        <v>2.3537710360941001E-5</v>
      </c>
      <c r="AG17" s="30">
        <v>3.0640879903878998E-5</v>
      </c>
      <c r="AH17" s="88">
        <v>1.7388609598553999E-5</v>
      </c>
    </row>
    <row r="18" spans="1:34" ht="15" customHeight="1" x14ac:dyDescent="0.25">
      <c r="A18" s="47" t="s">
        <v>10</v>
      </c>
      <c r="B18" s="47" t="s">
        <v>11</v>
      </c>
      <c r="C18" s="47" t="s">
        <v>12</v>
      </c>
      <c r="D18" s="47" t="s">
        <v>13</v>
      </c>
      <c r="E18" s="47" t="s">
        <v>14</v>
      </c>
      <c r="F18" s="47" t="s">
        <v>15</v>
      </c>
      <c r="G18" s="47" t="s">
        <v>695</v>
      </c>
      <c r="H18" s="48" t="s">
        <v>17</v>
      </c>
      <c r="I18" s="49">
        <v>1</v>
      </c>
      <c r="J18" s="50">
        <v>0</v>
      </c>
      <c r="K18" s="50">
        <v>0</v>
      </c>
      <c r="L18" s="50">
        <v>0</v>
      </c>
      <c r="M18" s="50">
        <v>0</v>
      </c>
      <c r="N18" s="50">
        <v>0</v>
      </c>
      <c r="O18" s="50">
        <v>0</v>
      </c>
      <c r="P18" s="50">
        <v>0</v>
      </c>
      <c r="Q18" s="50">
        <v>0</v>
      </c>
      <c r="R18" s="50">
        <v>0</v>
      </c>
      <c r="S18" s="50">
        <v>0.12656799664084337</v>
      </c>
      <c r="T18" s="50">
        <v>0</v>
      </c>
      <c r="U18" s="50">
        <v>7.5861771239999999E-3</v>
      </c>
      <c r="V18" s="50">
        <v>1.1418598804114499E-2</v>
      </c>
      <c r="W18" s="50">
        <v>1.2238863845936501E-2</v>
      </c>
      <c r="X18" s="50">
        <v>1.9420186865222199E-3</v>
      </c>
      <c r="Y18" s="50">
        <v>1.40166633190404E-2</v>
      </c>
      <c r="Z18" s="50">
        <v>1.35939565357917E-3</v>
      </c>
      <c r="AA18" s="50">
        <v>0</v>
      </c>
      <c r="AB18" s="50">
        <v>1.1225804115269699E-2</v>
      </c>
      <c r="AC18" s="50">
        <v>3.2910899133767803E-2</v>
      </c>
      <c r="AD18" s="50">
        <v>3.6124171821311597E-3</v>
      </c>
      <c r="AE18" s="50">
        <v>6.5436572280109392E-2</v>
      </c>
      <c r="AF18" s="50">
        <v>5.0790792776111801E-2</v>
      </c>
      <c r="AG18" s="30">
        <v>6.6080665229219904E-2</v>
      </c>
      <c r="AH18" s="88">
        <v>3.7508260136426101E-2</v>
      </c>
    </row>
    <row r="19" spans="1:34" ht="15" customHeight="1" x14ac:dyDescent="0.25">
      <c r="A19" s="47" t="s">
        <v>10</v>
      </c>
      <c r="B19" s="47" t="s">
        <v>11</v>
      </c>
      <c r="C19" s="47" t="s">
        <v>12</v>
      </c>
      <c r="D19" s="47" t="s">
        <v>13</v>
      </c>
      <c r="E19" s="47" t="s">
        <v>14</v>
      </c>
      <c r="F19" s="47" t="s">
        <v>15</v>
      </c>
      <c r="G19" s="47" t="s">
        <v>695</v>
      </c>
      <c r="H19" s="48" t="s">
        <v>18</v>
      </c>
      <c r="I19" s="49">
        <v>298</v>
      </c>
      <c r="J19" s="50">
        <v>0</v>
      </c>
      <c r="K19" s="50">
        <v>0</v>
      </c>
      <c r="L19" s="50">
        <v>0</v>
      </c>
      <c r="M19" s="50">
        <v>0</v>
      </c>
      <c r="N19" s="50">
        <v>0</v>
      </c>
      <c r="O19" s="50">
        <v>0</v>
      </c>
      <c r="P19" s="50">
        <v>0</v>
      </c>
      <c r="Q19" s="50">
        <v>0</v>
      </c>
      <c r="R19" s="50">
        <v>0</v>
      </c>
      <c r="S19" s="50">
        <v>7.1137802714016086E-5</v>
      </c>
      <c r="T19" s="50">
        <v>0</v>
      </c>
      <c r="U19" s="50">
        <v>4.2640195161290186E-6</v>
      </c>
      <c r="V19" s="50">
        <v>6.4178469325275365E-6</v>
      </c>
      <c r="W19" s="50">
        <v>6.8125173197433547E-6</v>
      </c>
      <c r="X19" s="50">
        <v>1.080389454470124E-6</v>
      </c>
      <c r="Y19" s="50">
        <v>7.7949060384847152E-6</v>
      </c>
      <c r="Z19" s="50">
        <v>7.5644146436972441E-7</v>
      </c>
      <c r="AA19" s="50">
        <v>0</v>
      </c>
      <c r="AB19" s="50">
        <v>6.2032756337067198E-6</v>
      </c>
      <c r="AC19" s="50">
        <v>1.8185897396034459E-5</v>
      </c>
      <c r="AD19" s="50">
        <v>1.9969377644307557E-6</v>
      </c>
      <c r="AE19" s="50">
        <v>3.6160694788353924E-5</v>
      </c>
      <c r="AF19" s="50">
        <v>2.8056950750242E-5</v>
      </c>
      <c r="AG19" s="30">
        <v>3.6523928845422874E-5</v>
      </c>
      <c r="AH19" s="88">
        <v>2.0727222641476991E-5</v>
      </c>
    </row>
    <row r="20" spans="1:34" ht="15" customHeight="1" x14ac:dyDescent="0.25">
      <c r="A20" s="47" t="s">
        <v>10</v>
      </c>
      <c r="B20" s="47" t="s">
        <v>11</v>
      </c>
      <c r="C20" s="47" t="s">
        <v>12</v>
      </c>
      <c r="D20" s="47" t="s">
        <v>13</v>
      </c>
      <c r="E20" s="47" t="s">
        <v>14</v>
      </c>
      <c r="F20" s="47" t="s">
        <v>15</v>
      </c>
      <c r="G20" s="47" t="s">
        <v>696</v>
      </c>
      <c r="H20" s="48" t="s">
        <v>16</v>
      </c>
      <c r="I20" s="49">
        <v>25</v>
      </c>
      <c r="J20" s="50">
        <v>0</v>
      </c>
      <c r="K20" s="50">
        <v>0</v>
      </c>
      <c r="L20" s="50">
        <v>0</v>
      </c>
      <c r="M20" s="50">
        <v>0</v>
      </c>
      <c r="N20" s="50">
        <v>0</v>
      </c>
      <c r="O20" s="50">
        <v>0</v>
      </c>
      <c r="P20" s="50">
        <v>0</v>
      </c>
      <c r="Q20" s="50">
        <v>0</v>
      </c>
      <c r="R20" s="50">
        <v>0</v>
      </c>
      <c r="S20" s="50">
        <v>0</v>
      </c>
      <c r="T20" s="50">
        <v>0</v>
      </c>
      <c r="U20" s="50">
        <v>0</v>
      </c>
      <c r="V20" s="50">
        <v>0</v>
      </c>
      <c r="W20" s="50">
        <v>0</v>
      </c>
      <c r="X20" s="50">
        <v>0</v>
      </c>
      <c r="Y20" s="50">
        <v>0</v>
      </c>
      <c r="Z20" s="50">
        <v>0</v>
      </c>
      <c r="AA20" s="50">
        <v>0</v>
      </c>
      <c r="AB20" s="50">
        <v>0</v>
      </c>
      <c r="AC20" s="50">
        <v>0</v>
      </c>
      <c r="AD20" s="50">
        <v>0</v>
      </c>
      <c r="AE20" s="50">
        <v>0</v>
      </c>
      <c r="AF20" s="50">
        <v>3.0298586872600002E-7</v>
      </c>
      <c r="AG20" s="30">
        <v>9.8977165814000002E-8</v>
      </c>
      <c r="AH20" s="88">
        <v>6.7848449404000001E-8</v>
      </c>
    </row>
    <row r="21" spans="1:34" ht="15" customHeight="1" x14ac:dyDescent="0.25">
      <c r="A21" s="47" t="s">
        <v>10</v>
      </c>
      <c r="B21" s="47" t="s">
        <v>11</v>
      </c>
      <c r="C21" s="47" t="s">
        <v>12</v>
      </c>
      <c r="D21" s="47" t="s">
        <v>13</v>
      </c>
      <c r="E21" s="47" t="s">
        <v>14</v>
      </c>
      <c r="F21" s="47" t="s">
        <v>15</v>
      </c>
      <c r="G21" s="47" t="s">
        <v>696</v>
      </c>
      <c r="H21" s="48" t="s">
        <v>17</v>
      </c>
      <c r="I21" s="49">
        <v>1</v>
      </c>
      <c r="J21" s="50">
        <v>0</v>
      </c>
      <c r="K21" s="50">
        <v>0</v>
      </c>
      <c r="L21" s="50">
        <v>0</v>
      </c>
      <c r="M21" s="50">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0">
        <v>0</v>
      </c>
      <c r="AE21" s="50">
        <v>0</v>
      </c>
      <c r="AF21" s="50">
        <v>6.5396378091891897E-4</v>
      </c>
      <c r="AG21" s="30">
        <v>2.1371674827552501E-4</v>
      </c>
      <c r="AH21" s="88">
        <v>1.4654942623209901E-4</v>
      </c>
    </row>
    <row r="22" spans="1:34" ht="15" customHeight="1" x14ac:dyDescent="0.25">
      <c r="A22" s="47" t="s">
        <v>10</v>
      </c>
      <c r="B22" s="47" t="s">
        <v>11</v>
      </c>
      <c r="C22" s="47" t="s">
        <v>12</v>
      </c>
      <c r="D22" s="47" t="s">
        <v>13</v>
      </c>
      <c r="E22" s="47" t="s">
        <v>14</v>
      </c>
      <c r="F22" s="47" t="s">
        <v>15</v>
      </c>
      <c r="G22" s="47" t="s">
        <v>696</v>
      </c>
      <c r="H22" s="48" t="s">
        <v>18</v>
      </c>
      <c r="I22" s="49">
        <v>298</v>
      </c>
      <c r="J22" s="50">
        <v>0</v>
      </c>
      <c r="K22" s="50">
        <v>0</v>
      </c>
      <c r="L22" s="50">
        <v>0</v>
      </c>
      <c r="M22" s="50">
        <v>0</v>
      </c>
      <c r="N22" s="50">
        <v>0</v>
      </c>
      <c r="O22" s="50">
        <v>0</v>
      </c>
      <c r="P22" s="50">
        <v>0</v>
      </c>
      <c r="Q22" s="50">
        <v>0</v>
      </c>
      <c r="R22" s="50">
        <v>0</v>
      </c>
      <c r="S22" s="50">
        <v>0</v>
      </c>
      <c r="T22" s="50">
        <v>0</v>
      </c>
      <c r="U22" s="50">
        <v>0</v>
      </c>
      <c r="V22" s="50">
        <v>0</v>
      </c>
      <c r="W22" s="50">
        <v>0</v>
      </c>
      <c r="X22" s="50">
        <v>0</v>
      </c>
      <c r="Y22" s="50">
        <v>0</v>
      </c>
      <c r="Z22" s="50">
        <v>0</v>
      </c>
      <c r="AA22" s="50">
        <v>0</v>
      </c>
      <c r="AB22" s="50">
        <v>0</v>
      </c>
      <c r="AC22" s="50">
        <v>0</v>
      </c>
      <c r="AD22" s="50">
        <v>0</v>
      </c>
      <c r="AE22" s="50">
        <v>0</v>
      </c>
      <c r="AF22" s="50">
        <v>3.6115915552099863E-7</v>
      </c>
      <c r="AG22" s="30">
        <v>1.1798078165000013E-7</v>
      </c>
      <c r="AH22" s="88">
        <v>8.0875351690000097E-8</v>
      </c>
    </row>
    <row r="23" spans="1:34" ht="15" customHeight="1" x14ac:dyDescent="0.25">
      <c r="A23" s="47" t="s">
        <v>10</v>
      </c>
      <c r="B23" s="47" t="s">
        <v>11</v>
      </c>
      <c r="C23" s="47" t="s">
        <v>12</v>
      </c>
      <c r="D23" s="47" t="s">
        <v>13</v>
      </c>
      <c r="E23" s="47" t="s">
        <v>14</v>
      </c>
      <c r="F23" s="47" t="s">
        <v>15</v>
      </c>
      <c r="G23" s="47" t="s">
        <v>494</v>
      </c>
      <c r="H23" s="48" t="s">
        <v>16</v>
      </c>
      <c r="I23" s="49">
        <v>25</v>
      </c>
      <c r="J23" s="50">
        <v>0</v>
      </c>
      <c r="K23" s="50">
        <v>0</v>
      </c>
      <c r="L23" s="50">
        <v>0</v>
      </c>
      <c r="M23" s="50">
        <v>0</v>
      </c>
      <c r="N23" s="50">
        <v>0</v>
      </c>
      <c r="O23" s="50">
        <v>0</v>
      </c>
      <c r="P23" s="50">
        <v>0</v>
      </c>
      <c r="Q23" s="50">
        <v>0</v>
      </c>
      <c r="R23" s="50">
        <v>0</v>
      </c>
      <c r="S23" s="50">
        <v>0</v>
      </c>
      <c r="T23" s="50">
        <v>0</v>
      </c>
      <c r="U23" s="50">
        <v>0</v>
      </c>
      <c r="V23" s="50">
        <v>0</v>
      </c>
      <c r="W23" s="50">
        <v>0</v>
      </c>
      <c r="X23" s="50">
        <v>0</v>
      </c>
      <c r="Y23" s="50">
        <v>0</v>
      </c>
      <c r="Z23" s="50">
        <v>0</v>
      </c>
      <c r="AA23" s="50">
        <v>0</v>
      </c>
      <c r="AB23" s="50">
        <v>1.9341155796548875E-7</v>
      </c>
      <c r="AC23" s="50">
        <v>2.3025280550248547E-6</v>
      </c>
      <c r="AD23" s="50">
        <v>4.7487481811547497E-7</v>
      </c>
      <c r="AE23" s="50">
        <v>2.5374208103599998E-7</v>
      </c>
      <c r="AF23" s="50">
        <v>0</v>
      </c>
      <c r="AG23" s="30">
        <v>6.9803511379999996E-9</v>
      </c>
      <c r="AH23" s="88">
        <v>1.3552576362299996E-7</v>
      </c>
    </row>
    <row r="24" spans="1:34" ht="15" customHeight="1" x14ac:dyDescent="0.25">
      <c r="A24" s="47" t="s">
        <v>10</v>
      </c>
      <c r="B24" s="47" t="s">
        <v>11</v>
      </c>
      <c r="C24" s="47" t="s">
        <v>12</v>
      </c>
      <c r="D24" s="47" t="s">
        <v>13</v>
      </c>
      <c r="E24" s="47" t="s">
        <v>14</v>
      </c>
      <c r="F24" s="47" t="s">
        <v>15</v>
      </c>
      <c r="G24" s="47" t="s">
        <v>494</v>
      </c>
      <c r="H24" s="48" t="s">
        <v>17</v>
      </c>
      <c r="I24" s="49">
        <v>1</v>
      </c>
      <c r="J24" s="50">
        <v>0</v>
      </c>
      <c r="K24" s="50">
        <v>0</v>
      </c>
      <c r="L24" s="50">
        <v>0</v>
      </c>
      <c r="M24" s="50">
        <v>0</v>
      </c>
      <c r="N24" s="50">
        <v>0</v>
      </c>
      <c r="O24" s="50">
        <v>0</v>
      </c>
      <c r="P24" s="50">
        <v>0</v>
      </c>
      <c r="Q24" s="50">
        <v>0</v>
      </c>
      <c r="R24" s="50">
        <v>0</v>
      </c>
      <c r="S24" s="50">
        <v>0</v>
      </c>
      <c r="T24" s="50">
        <v>0</v>
      </c>
      <c r="U24" s="50">
        <v>0</v>
      </c>
      <c r="V24" s="50">
        <v>0</v>
      </c>
      <c r="W24" s="50">
        <v>0</v>
      </c>
      <c r="X24" s="50">
        <v>0</v>
      </c>
      <c r="Y24" s="50">
        <v>0</v>
      </c>
      <c r="Z24" s="50">
        <v>0</v>
      </c>
      <c r="AA24" s="50">
        <v>0</v>
      </c>
      <c r="AB24" s="50">
        <v>6.5462430113459407E-5</v>
      </c>
      <c r="AC24" s="50">
        <v>7.7932954072850596E-4</v>
      </c>
      <c r="AD24" s="50">
        <v>1.60726117591089E-4</v>
      </c>
      <c r="AE24" s="50">
        <v>8.5884138495060993E-5</v>
      </c>
      <c r="AF24" s="50">
        <v>0</v>
      </c>
      <c r="AG24" s="30">
        <v>2.3625612009399998E-6</v>
      </c>
      <c r="AH24" s="88">
        <v>4.586992245172E-5</v>
      </c>
    </row>
    <row r="25" spans="1:34" ht="15" customHeight="1" x14ac:dyDescent="0.25">
      <c r="A25" s="47" t="s">
        <v>10</v>
      </c>
      <c r="B25" s="47" t="s">
        <v>11</v>
      </c>
      <c r="C25" s="47" t="s">
        <v>12</v>
      </c>
      <c r="D25" s="47" t="s">
        <v>13</v>
      </c>
      <c r="E25" s="47" t="s">
        <v>14</v>
      </c>
      <c r="F25" s="47" t="s">
        <v>15</v>
      </c>
      <c r="G25" s="47" t="s">
        <v>494</v>
      </c>
      <c r="H25" s="48" t="s">
        <v>18</v>
      </c>
      <c r="I25" s="49">
        <v>298</v>
      </c>
      <c r="J25" s="50">
        <v>0</v>
      </c>
      <c r="K25" s="50">
        <v>0</v>
      </c>
      <c r="L25" s="50">
        <v>0</v>
      </c>
      <c r="M25" s="50">
        <v>0</v>
      </c>
      <c r="N25" s="50">
        <v>0</v>
      </c>
      <c r="O25" s="50">
        <v>0</v>
      </c>
      <c r="P25" s="50">
        <v>0</v>
      </c>
      <c r="Q25" s="50">
        <v>0</v>
      </c>
      <c r="R25" s="50">
        <v>0</v>
      </c>
      <c r="S25" s="50">
        <v>0</v>
      </c>
      <c r="T25" s="50">
        <v>0</v>
      </c>
      <c r="U25" s="50">
        <v>0</v>
      </c>
      <c r="V25" s="50">
        <v>0</v>
      </c>
      <c r="W25" s="50">
        <v>0</v>
      </c>
      <c r="X25" s="50">
        <v>0</v>
      </c>
      <c r="Y25" s="50">
        <v>0</v>
      </c>
      <c r="Z25" s="50">
        <v>0</v>
      </c>
      <c r="AA25" s="50">
        <v>0</v>
      </c>
      <c r="AB25" s="50">
        <v>3.3534213485726425E-7</v>
      </c>
      <c r="AC25" s="50">
        <v>3.9921806400798461E-6</v>
      </c>
      <c r="AD25" s="50">
        <v>8.2334113546989815E-7</v>
      </c>
      <c r="AE25" s="50">
        <v>4.3995184450500039E-7</v>
      </c>
      <c r="AF25" s="50">
        <v>0</v>
      </c>
      <c r="AG25" s="30">
        <v>1.2102445004000005E-8</v>
      </c>
      <c r="AH25" s="88">
        <v>2.3497281328700007E-7</v>
      </c>
    </row>
    <row r="26" spans="1:34" ht="15" customHeight="1" x14ac:dyDescent="0.25">
      <c r="A26" s="47" t="s">
        <v>10</v>
      </c>
      <c r="B26" s="47" t="s">
        <v>11</v>
      </c>
      <c r="C26" s="47" t="s">
        <v>12</v>
      </c>
      <c r="D26" s="47" t="s">
        <v>13</v>
      </c>
      <c r="E26" s="47" t="s">
        <v>14</v>
      </c>
      <c r="F26" s="47" t="s">
        <v>15</v>
      </c>
      <c r="G26" s="47" t="s">
        <v>697</v>
      </c>
      <c r="H26" s="48" t="s">
        <v>16</v>
      </c>
      <c r="I26" s="49">
        <v>25</v>
      </c>
      <c r="J26" s="50">
        <v>0</v>
      </c>
      <c r="K26" s="50">
        <v>0</v>
      </c>
      <c r="L26" s="50">
        <v>0</v>
      </c>
      <c r="M26" s="50">
        <v>0</v>
      </c>
      <c r="N26" s="50">
        <v>0</v>
      </c>
      <c r="O26" s="50">
        <v>0</v>
      </c>
      <c r="P26" s="50">
        <v>0</v>
      </c>
      <c r="Q26" s="50">
        <v>0</v>
      </c>
      <c r="R26" s="50">
        <v>0</v>
      </c>
      <c r="S26" s="50">
        <v>0</v>
      </c>
      <c r="T26" s="50">
        <v>0</v>
      </c>
      <c r="U26" s="50">
        <v>0</v>
      </c>
      <c r="V26" s="50">
        <v>0</v>
      </c>
      <c r="W26" s="50">
        <v>0</v>
      </c>
      <c r="X26" s="50">
        <v>0</v>
      </c>
      <c r="Y26" s="50">
        <v>0</v>
      </c>
      <c r="Z26" s="50">
        <v>0</v>
      </c>
      <c r="AA26" s="50">
        <v>0</v>
      </c>
      <c r="AB26" s="50">
        <v>0</v>
      </c>
      <c r="AC26" s="50">
        <v>0</v>
      </c>
      <c r="AD26" s="50">
        <v>1.950969254049405E-5</v>
      </c>
      <c r="AE26" s="50">
        <v>1.9934965936019998E-5</v>
      </c>
      <c r="AF26" s="50">
        <v>1.3214125736240002E-5</v>
      </c>
      <c r="AG26" s="30">
        <v>7.5841579105509993E-6</v>
      </c>
      <c r="AH26" s="88">
        <v>2.8914563408380004E-6</v>
      </c>
    </row>
    <row r="27" spans="1:34" ht="15" customHeight="1" x14ac:dyDescent="0.25">
      <c r="A27" s="47" t="s">
        <v>10</v>
      </c>
      <c r="B27" s="47" t="s">
        <v>11</v>
      </c>
      <c r="C27" s="47" t="s">
        <v>12</v>
      </c>
      <c r="D27" s="47" t="s">
        <v>13</v>
      </c>
      <c r="E27" s="47" t="s">
        <v>14</v>
      </c>
      <c r="F27" s="47" t="s">
        <v>15</v>
      </c>
      <c r="G27" s="47" t="s">
        <v>697</v>
      </c>
      <c r="H27" s="48" t="s">
        <v>17</v>
      </c>
      <c r="I27" s="49">
        <v>1</v>
      </c>
      <c r="J27" s="50">
        <v>0</v>
      </c>
      <c r="K27" s="50">
        <v>0</v>
      </c>
      <c r="L27" s="50">
        <v>0</v>
      </c>
      <c r="M27" s="50">
        <v>0</v>
      </c>
      <c r="N27" s="50">
        <v>0</v>
      </c>
      <c r="O27" s="50">
        <v>0</v>
      </c>
      <c r="P27" s="50">
        <v>0</v>
      </c>
      <c r="Q27" s="50">
        <v>0</v>
      </c>
      <c r="R27" s="50">
        <v>0</v>
      </c>
      <c r="S27" s="50">
        <v>0</v>
      </c>
      <c r="T27" s="50">
        <v>0</v>
      </c>
      <c r="U27" s="50">
        <v>0</v>
      </c>
      <c r="V27" s="50">
        <v>0</v>
      </c>
      <c r="W27" s="50">
        <v>0</v>
      </c>
      <c r="X27" s="50">
        <v>0</v>
      </c>
      <c r="Y27" s="50">
        <v>0</v>
      </c>
      <c r="Z27" s="50">
        <v>0</v>
      </c>
      <c r="AA27" s="50">
        <v>0</v>
      </c>
      <c r="AB27" s="50">
        <v>0</v>
      </c>
      <c r="AC27" s="50">
        <v>0</v>
      </c>
      <c r="AD27" s="50">
        <v>4.21231049359133E-2</v>
      </c>
      <c r="AE27" s="50">
        <v>4.2942284380761496E-2</v>
      </c>
      <c r="AF27" s="50">
        <v>2.84194522062741E-2</v>
      </c>
      <c r="AG27" s="30">
        <v>1.6272146913176203E-2</v>
      </c>
      <c r="AH27" s="88">
        <v>6.2258502315447996E-3</v>
      </c>
    </row>
    <row r="28" spans="1:34" ht="15" customHeight="1" x14ac:dyDescent="0.25">
      <c r="A28" s="47" t="s">
        <v>10</v>
      </c>
      <c r="B28" s="47" t="s">
        <v>11</v>
      </c>
      <c r="C28" s="47" t="s">
        <v>12</v>
      </c>
      <c r="D28" s="47" t="s">
        <v>13</v>
      </c>
      <c r="E28" s="47" t="s">
        <v>14</v>
      </c>
      <c r="F28" s="47" t="s">
        <v>15</v>
      </c>
      <c r="G28" s="47" t="s">
        <v>697</v>
      </c>
      <c r="H28" s="48" t="s">
        <v>18</v>
      </c>
      <c r="I28" s="49">
        <v>298</v>
      </c>
      <c r="J28" s="50">
        <v>0</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0</v>
      </c>
      <c r="AB28" s="50">
        <v>0</v>
      </c>
      <c r="AC28" s="50">
        <v>0</v>
      </c>
      <c r="AD28" s="50">
        <v>2.3255553508269265E-5</v>
      </c>
      <c r="AE28" s="50">
        <v>2.3762479395735989E-5</v>
      </c>
      <c r="AF28" s="50">
        <v>1.5751237877597989E-5</v>
      </c>
      <c r="AG28" s="30">
        <v>9.0403162293769991E-6</v>
      </c>
      <c r="AH28" s="88">
        <v>3.4466159582780024E-6</v>
      </c>
    </row>
    <row r="29" spans="1:34" ht="15" customHeight="1" x14ac:dyDescent="0.25">
      <c r="A29" s="47" t="s">
        <v>10</v>
      </c>
      <c r="B29" s="47" t="s">
        <v>11</v>
      </c>
      <c r="C29" s="47" t="s">
        <v>12</v>
      </c>
      <c r="D29" s="47" t="s">
        <v>13</v>
      </c>
      <c r="E29" s="47" t="s">
        <v>14</v>
      </c>
      <c r="F29" s="47" t="s">
        <v>15</v>
      </c>
      <c r="G29" s="47" t="s">
        <v>495</v>
      </c>
      <c r="H29" s="48" t="s">
        <v>16</v>
      </c>
      <c r="I29" s="49">
        <v>25</v>
      </c>
      <c r="J29" s="50">
        <v>0</v>
      </c>
      <c r="K29" s="50">
        <v>0</v>
      </c>
      <c r="L29" s="50">
        <v>0</v>
      </c>
      <c r="M29" s="50">
        <v>0</v>
      </c>
      <c r="N29" s="50">
        <v>0</v>
      </c>
      <c r="O29" s="50">
        <v>0</v>
      </c>
      <c r="P29" s="50">
        <v>0</v>
      </c>
      <c r="Q29" s="50">
        <v>0</v>
      </c>
      <c r="R29" s="50">
        <v>0</v>
      </c>
      <c r="S29" s="50">
        <v>0</v>
      </c>
      <c r="T29" s="50">
        <v>0</v>
      </c>
      <c r="U29" s="50">
        <v>0</v>
      </c>
      <c r="V29" s="50">
        <v>0</v>
      </c>
      <c r="W29" s="50">
        <v>0</v>
      </c>
      <c r="X29" s="50">
        <v>0</v>
      </c>
      <c r="Y29" s="50">
        <v>0</v>
      </c>
      <c r="Z29" s="50">
        <v>0</v>
      </c>
      <c r="AA29" s="50">
        <v>0</v>
      </c>
      <c r="AB29" s="50">
        <v>0</v>
      </c>
      <c r="AC29" s="50">
        <v>0</v>
      </c>
      <c r="AD29" s="50">
        <v>4.8301779923131004E-6</v>
      </c>
      <c r="AE29" s="50">
        <v>1.4197888448989998E-6</v>
      </c>
      <c r="AF29" s="50">
        <v>0</v>
      </c>
      <c r="AG29" s="30">
        <v>2.6125566798799999E-7</v>
      </c>
      <c r="AH29" s="88">
        <v>8.4916993570899998E-7</v>
      </c>
    </row>
    <row r="30" spans="1:34" ht="15" customHeight="1" x14ac:dyDescent="0.25">
      <c r="A30" s="47" t="s">
        <v>10</v>
      </c>
      <c r="B30" s="47" t="s">
        <v>11</v>
      </c>
      <c r="C30" s="47" t="s">
        <v>12</v>
      </c>
      <c r="D30" s="47" t="s">
        <v>13</v>
      </c>
      <c r="E30" s="47" t="s">
        <v>14</v>
      </c>
      <c r="F30" s="47" t="s">
        <v>15</v>
      </c>
      <c r="G30" s="47" t="s">
        <v>495</v>
      </c>
      <c r="H30" s="48" t="s">
        <v>17</v>
      </c>
      <c r="I30" s="49">
        <v>1</v>
      </c>
      <c r="J30" s="50">
        <v>0</v>
      </c>
      <c r="K30" s="50">
        <v>0</v>
      </c>
      <c r="L30" s="50">
        <v>0</v>
      </c>
      <c r="M30" s="50">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0">
        <v>1.6723610989225299E-3</v>
      </c>
      <c r="AE30" s="50">
        <v>4.9149358607365702E-4</v>
      </c>
      <c r="AF30" s="50">
        <v>0</v>
      </c>
      <c r="AG30" s="30">
        <v>9.0360874413718999E-5</v>
      </c>
      <c r="AH30" s="88">
        <v>2.9354946764859904E-4</v>
      </c>
    </row>
    <row r="31" spans="1:34" ht="15" customHeight="1" x14ac:dyDescent="0.25">
      <c r="A31" s="47" t="s">
        <v>10</v>
      </c>
      <c r="B31" s="47" t="s">
        <v>11</v>
      </c>
      <c r="C31" s="47" t="s">
        <v>12</v>
      </c>
      <c r="D31" s="47" t="s">
        <v>13</v>
      </c>
      <c r="E31" s="47" t="s">
        <v>14</v>
      </c>
      <c r="F31" s="47" t="s">
        <v>15</v>
      </c>
      <c r="G31" s="47" t="s">
        <v>495</v>
      </c>
      <c r="H31" s="48" t="s">
        <v>18</v>
      </c>
      <c r="I31" s="49">
        <v>298</v>
      </c>
      <c r="J31" s="50">
        <v>0</v>
      </c>
      <c r="K31" s="50">
        <v>0</v>
      </c>
      <c r="L31" s="50">
        <v>0</v>
      </c>
      <c r="M31" s="50">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0">
        <v>8.3759882166743106E-6</v>
      </c>
      <c r="AE31" s="50">
        <v>2.4618845298460006E-6</v>
      </c>
      <c r="AF31" s="50">
        <v>0</v>
      </c>
      <c r="AG31" s="30">
        <v>4.5302483312599898E-7</v>
      </c>
      <c r="AH31" s="88">
        <v>1.4723587850879999E-6</v>
      </c>
    </row>
    <row r="32" spans="1:34" ht="15" customHeight="1" x14ac:dyDescent="0.25">
      <c r="A32" s="47" t="s">
        <v>10</v>
      </c>
      <c r="B32" s="47" t="s">
        <v>11</v>
      </c>
      <c r="C32" s="47" t="s">
        <v>12</v>
      </c>
      <c r="D32" s="47" t="s">
        <v>13</v>
      </c>
      <c r="E32" s="47" t="s">
        <v>14</v>
      </c>
      <c r="F32" s="47" t="s">
        <v>15</v>
      </c>
      <c r="G32" s="47" t="s">
        <v>496</v>
      </c>
      <c r="H32" s="48" t="s">
        <v>16</v>
      </c>
      <c r="I32" s="49">
        <v>25</v>
      </c>
      <c r="J32" s="50">
        <v>0</v>
      </c>
      <c r="K32" s="50">
        <v>0</v>
      </c>
      <c r="L32" s="50">
        <v>0</v>
      </c>
      <c r="M32" s="50">
        <v>0</v>
      </c>
      <c r="N32" s="50">
        <v>0</v>
      </c>
      <c r="O32" s="50">
        <v>0</v>
      </c>
      <c r="P32" s="50">
        <v>0</v>
      </c>
      <c r="Q32" s="50">
        <v>0</v>
      </c>
      <c r="R32" s="50">
        <v>0</v>
      </c>
      <c r="S32" s="50">
        <v>0</v>
      </c>
      <c r="T32" s="50">
        <v>0</v>
      </c>
      <c r="U32" s="50">
        <v>0</v>
      </c>
      <c r="V32" s="50">
        <v>0</v>
      </c>
      <c r="W32" s="50">
        <v>0</v>
      </c>
      <c r="X32" s="50">
        <v>0</v>
      </c>
      <c r="Y32" s="50">
        <v>9.6506062655864002E-7</v>
      </c>
      <c r="Z32" s="50">
        <v>3.5423702752734002E-6</v>
      </c>
      <c r="AA32" s="50">
        <v>3.1965453231410746E-6</v>
      </c>
      <c r="AB32" s="50">
        <v>3.2407384254061998E-6</v>
      </c>
      <c r="AC32" s="50">
        <v>3.4466374697900001E-6</v>
      </c>
      <c r="AD32" s="50">
        <v>4.3835249953166749E-6</v>
      </c>
      <c r="AE32" s="50">
        <v>3.8633346202599999E-6</v>
      </c>
      <c r="AF32" s="50">
        <v>1.881208464572E-6</v>
      </c>
      <c r="AG32" s="30">
        <v>4.1916242848389999E-6</v>
      </c>
      <c r="AH32" s="88">
        <v>2.5852231707919998E-6</v>
      </c>
    </row>
    <row r="33" spans="1:34" ht="15" customHeight="1" x14ac:dyDescent="0.25">
      <c r="A33" s="47" t="s">
        <v>10</v>
      </c>
      <c r="B33" s="47" t="s">
        <v>11</v>
      </c>
      <c r="C33" s="47" t="s">
        <v>12</v>
      </c>
      <c r="D33" s="47" t="s">
        <v>13</v>
      </c>
      <c r="E33" s="47" t="s">
        <v>14</v>
      </c>
      <c r="F33" s="47" t="s">
        <v>15</v>
      </c>
      <c r="G33" s="47" t="s">
        <v>496</v>
      </c>
      <c r="H33" s="48" t="s">
        <v>17</v>
      </c>
      <c r="I33" s="49">
        <v>1</v>
      </c>
      <c r="J33" s="50">
        <v>0</v>
      </c>
      <c r="K33" s="50">
        <v>0</v>
      </c>
      <c r="L33" s="50">
        <v>0</v>
      </c>
      <c r="M33" s="50">
        <v>0</v>
      </c>
      <c r="N33" s="50">
        <v>0</v>
      </c>
      <c r="O33" s="50">
        <v>0</v>
      </c>
      <c r="P33" s="50">
        <v>0</v>
      </c>
      <c r="Q33" s="50">
        <v>0</v>
      </c>
      <c r="R33" s="50">
        <v>0</v>
      </c>
      <c r="S33" s="50">
        <v>0</v>
      </c>
      <c r="T33" s="50">
        <v>0</v>
      </c>
      <c r="U33" s="50">
        <v>0</v>
      </c>
      <c r="V33" s="50">
        <v>0</v>
      </c>
      <c r="W33" s="50">
        <v>0</v>
      </c>
      <c r="X33" s="50">
        <v>0</v>
      </c>
      <c r="Y33" s="50">
        <v>4.6214646076291801E-6</v>
      </c>
      <c r="Z33" s="50">
        <v>0</v>
      </c>
      <c r="AA33" s="50">
        <v>0</v>
      </c>
      <c r="AB33" s="50">
        <v>0</v>
      </c>
      <c r="AC33" s="50">
        <v>0</v>
      </c>
      <c r="AD33" s="50">
        <v>0</v>
      </c>
      <c r="AE33" s="50">
        <v>0</v>
      </c>
      <c r="AF33" s="50">
        <v>1.9021767817729999E-5</v>
      </c>
      <c r="AG33" s="30">
        <v>0</v>
      </c>
      <c r="AH33" s="88">
        <v>0</v>
      </c>
    </row>
    <row r="34" spans="1:34" ht="15" customHeight="1" x14ac:dyDescent="0.25">
      <c r="A34" s="47" t="s">
        <v>10</v>
      </c>
      <c r="B34" s="47" t="s">
        <v>11</v>
      </c>
      <c r="C34" s="47" t="s">
        <v>12</v>
      </c>
      <c r="D34" s="47" t="s">
        <v>13</v>
      </c>
      <c r="E34" s="47" t="s">
        <v>14</v>
      </c>
      <c r="F34" s="47" t="s">
        <v>15</v>
      </c>
      <c r="G34" s="47" t="s">
        <v>496</v>
      </c>
      <c r="H34" s="48" t="s">
        <v>18</v>
      </c>
      <c r="I34" s="49">
        <v>298</v>
      </c>
      <c r="J34" s="50">
        <v>0</v>
      </c>
      <c r="K34" s="50">
        <v>0</v>
      </c>
      <c r="L34" s="50">
        <v>0</v>
      </c>
      <c r="M34" s="50">
        <v>0</v>
      </c>
      <c r="N34" s="50">
        <v>0</v>
      </c>
      <c r="O34" s="50">
        <v>0</v>
      </c>
      <c r="P34" s="50">
        <v>0</v>
      </c>
      <c r="Q34" s="50">
        <v>0</v>
      </c>
      <c r="R34" s="50">
        <v>0</v>
      </c>
      <c r="S34" s="50">
        <v>0</v>
      </c>
      <c r="T34" s="50">
        <v>0</v>
      </c>
      <c r="U34" s="50">
        <v>0</v>
      </c>
      <c r="V34" s="50">
        <v>0</v>
      </c>
      <c r="W34" s="50">
        <v>0</v>
      </c>
      <c r="X34" s="50">
        <v>0</v>
      </c>
      <c r="Y34" s="50">
        <v>2.2622396936829466E-6</v>
      </c>
      <c r="Z34" s="50">
        <v>8.3130574434978427E-6</v>
      </c>
      <c r="AA34" s="50">
        <v>7.5014927370812977E-6</v>
      </c>
      <c r="AB34" s="50">
        <v>7.6052028998220227E-6</v>
      </c>
      <c r="AC34" s="50">
        <v>8.0883964822296968E-6</v>
      </c>
      <c r="AD34" s="50">
        <v>1.0287037282759582E-5</v>
      </c>
      <c r="AE34" s="50">
        <v>9.0662805200950062E-6</v>
      </c>
      <c r="AF34" s="50">
        <v>4.4154444886229874E-6</v>
      </c>
      <c r="AG34" s="30">
        <v>9.8366942904429953E-6</v>
      </c>
      <c r="AH34" s="88">
        <v>6.0668724760540102E-6</v>
      </c>
    </row>
    <row r="35" spans="1:34" ht="15" customHeight="1" x14ac:dyDescent="0.25">
      <c r="A35" s="47" t="s">
        <v>10</v>
      </c>
      <c r="B35" s="47" t="s">
        <v>11</v>
      </c>
      <c r="C35" s="47" t="s">
        <v>12</v>
      </c>
      <c r="D35" s="47" t="s">
        <v>13</v>
      </c>
      <c r="E35" s="47" t="s">
        <v>14</v>
      </c>
      <c r="F35" s="47" t="s">
        <v>15</v>
      </c>
      <c r="G35" s="47" t="s">
        <v>698</v>
      </c>
      <c r="H35" s="48" t="s">
        <v>16</v>
      </c>
      <c r="I35" s="49">
        <v>25</v>
      </c>
      <c r="J35" s="50">
        <v>0</v>
      </c>
      <c r="K35" s="50">
        <v>0</v>
      </c>
      <c r="L35" s="50">
        <v>0</v>
      </c>
      <c r="M35" s="50">
        <v>0</v>
      </c>
      <c r="N35" s="50">
        <v>0</v>
      </c>
      <c r="O35" s="50">
        <v>0</v>
      </c>
      <c r="P35" s="50">
        <v>0</v>
      </c>
      <c r="Q35" s="50">
        <v>0</v>
      </c>
      <c r="R35" s="50">
        <v>0</v>
      </c>
      <c r="S35" s="50">
        <v>0</v>
      </c>
      <c r="T35" s="50">
        <v>0</v>
      </c>
      <c r="U35" s="50">
        <v>0</v>
      </c>
      <c r="V35" s="50">
        <v>0</v>
      </c>
      <c r="W35" s="50">
        <v>0</v>
      </c>
      <c r="X35" s="50">
        <v>0</v>
      </c>
      <c r="Y35" s="50">
        <v>0</v>
      </c>
      <c r="Z35" s="50">
        <v>0</v>
      </c>
      <c r="AA35" s="50">
        <v>0</v>
      </c>
      <c r="AB35" s="50">
        <v>0</v>
      </c>
      <c r="AC35" s="50">
        <v>0</v>
      </c>
      <c r="AD35" s="50">
        <v>1.4073879819960726E-5</v>
      </c>
      <c r="AE35" s="50">
        <v>4.3318552422566005E-5</v>
      </c>
      <c r="AF35" s="50">
        <v>9.1162310718930012E-6</v>
      </c>
      <c r="AG35" s="30">
        <v>1.9885660603715E-5</v>
      </c>
      <c r="AH35" s="88">
        <v>1.4858904822170001E-5</v>
      </c>
    </row>
    <row r="36" spans="1:34" ht="15" customHeight="1" x14ac:dyDescent="0.25">
      <c r="A36" s="47" t="s">
        <v>10</v>
      </c>
      <c r="B36" s="47" t="s">
        <v>11</v>
      </c>
      <c r="C36" s="47" t="s">
        <v>12</v>
      </c>
      <c r="D36" s="47" t="s">
        <v>13</v>
      </c>
      <c r="E36" s="47" t="s">
        <v>14</v>
      </c>
      <c r="F36" s="47" t="s">
        <v>15</v>
      </c>
      <c r="G36" s="47" t="s">
        <v>698</v>
      </c>
      <c r="H36" s="48" t="s">
        <v>17</v>
      </c>
      <c r="I36" s="49">
        <v>1</v>
      </c>
      <c r="J36" s="50">
        <v>0</v>
      </c>
      <c r="K36" s="50">
        <v>0</v>
      </c>
      <c r="L36" s="50">
        <v>0</v>
      </c>
      <c r="M36" s="50">
        <v>0</v>
      </c>
      <c r="N36" s="50">
        <v>0</v>
      </c>
      <c r="O36" s="50">
        <v>0</v>
      </c>
      <c r="P36" s="50">
        <v>0</v>
      </c>
      <c r="Q36" s="50">
        <v>0</v>
      </c>
      <c r="R36" s="50">
        <v>0</v>
      </c>
      <c r="S36" s="50">
        <v>0</v>
      </c>
      <c r="T36" s="50">
        <v>0</v>
      </c>
      <c r="U36" s="50">
        <v>0</v>
      </c>
      <c r="V36" s="50">
        <v>0</v>
      </c>
      <c r="W36" s="50">
        <v>0</v>
      </c>
      <c r="X36" s="50">
        <v>0</v>
      </c>
      <c r="Y36" s="50">
        <v>0</v>
      </c>
      <c r="Z36" s="50">
        <v>0</v>
      </c>
      <c r="AA36" s="50">
        <v>0</v>
      </c>
      <c r="AB36" s="50">
        <v>0</v>
      </c>
      <c r="AC36" s="50">
        <v>0</v>
      </c>
      <c r="AD36" s="50">
        <v>3.0349381949805698E-2</v>
      </c>
      <c r="AE36" s="50">
        <v>9.3440861289780394E-2</v>
      </c>
      <c r="AF36" s="50">
        <v>1.9658548069603501E-2</v>
      </c>
      <c r="AG36" s="30">
        <v>4.28944324051619E-2</v>
      </c>
      <c r="AH36" s="88">
        <v>3.2039816323886701E-2</v>
      </c>
    </row>
    <row r="37" spans="1:34" ht="15" customHeight="1" x14ac:dyDescent="0.25">
      <c r="A37" s="47" t="s">
        <v>10</v>
      </c>
      <c r="B37" s="47" t="s">
        <v>11</v>
      </c>
      <c r="C37" s="47" t="s">
        <v>12</v>
      </c>
      <c r="D37" s="47" t="s">
        <v>13</v>
      </c>
      <c r="E37" s="47" t="s">
        <v>14</v>
      </c>
      <c r="F37" s="47" t="s">
        <v>15</v>
      </c>
      <c r="G37" s="47" t="s">
        <v>698</v>
      </c>
      <c r="H37" s="48" t="s">
        <v>18</v>
      </c>
      <c r="I37" s="49">
        <v>298</v>
      </c>
      <c r="J37" s="50">
        <v>0</v>
      </c>
      <c r="K37" s="50">
        <v>0</v>
      </c>
      <c r="L37" s="50">
        <v>0</v>
      </c>
      <c r="M37" s="50">
        <v>0</v>
      </c>
      <c r="N37" s="50">
        <v>0</v>
      </c>
      <c r="O37" s="50">
        <v>0</v>
      </c>
      <c r="P37" s="50">
        <v>0</v>
      </c>
      <c r="Q37" s="50">
        <v>0</v>
      </c>
      <c r="R37" s="50">
        <v>0</v>
      </c>
      <c r="S37" s="50">
        <v>0</v>
      </c>
      <c r="T37" s="50">
        <v>0</v>
      </c>
      <c r="U37" s="50">
        <v>0</v>
      </c>
      <c r="V37" s="50">
        <v>0</v>
      </c>
      <c r="W37" s="50">
        <v>0</v>
      </c>
      <c r="X37" s="50">
        <v>0</v>
      </c>
      <c r="Y37" s="50">
        <v>0</v>
      </c>
      <c r="Z37" s="50">
        <v>0</v>
      </c>
      <c r="AA37" s="50">
        <v>0</v>
      </c>
      <c r="AB37" s="50">
        <v>0</v>
      </c>
      <c r="AC37" s="50">
        <v>0</v>
      </c>
      <c r="AD37" s="50">
        <v>1.6776064745392888E-5</v>
      </c>
      <c r="AE37" s="50">
        <v>5.1635714487698975E-5</v>
      </c>
      <c r="AF37" s="50">
        <v>1.086654743769601E-5</v>
      </c>
      <c r="AG37" s="30">
        <v>2.3703707439628013E-5</v>
      </c>
      <c r="AH37" s="88">
        <v>1.7711814548025984E-5</v>
      </c>
    </row>
    <row r="38" spans="1:34" ht="15" customHeight="1" x14ac:dyDescent="0.25">
      <c r="A38" s="47" t="s">
        <v>10</v>
      </c>
      <c r="B38" s="47" t="s">
        <v>11</v>
      </c>
      <c r="C38" s="47" t="s">
        <v>12</v>
      </c>
      <c r="D38" s="47" t="s">
        <v>13</v>
      </c>
      <c r="E38" s="47" t="s">
        <v>14</v>
      </c>
      <c r="F38" s="47" t="s">
        <v>15</v>
      </c>
      <c r="G38" s="47" t="s">
        <v>699</v>
      </c>
      <c r="H38" s="48" t="s">
        <v>16</v>
      </c>
      <c r="I38" s="49">
        <v>25</v>
      </c>
      <c r="J38" s="50">
        <v>0</v>
      </c>
      <c r="K38" s="50">
        <v>0</v>
      </c>
      <c r="L38" s="50">
        <v>0</v>
      </c>
      <c r="M38" s="50">
        <v>0</v>
      </c>
      <c r="N38" s="50">
        <v>0</v>
      </c>
      <c r="O38" s="50">
        <v>0</v>
      </c>
      <c r="P38" s="50">
        <v>0</v>
      </c>
      <c r="Q38" s="50">
        <v>0</v>
      </c>
      <c r="R38" s="50">
        <v>0</v>
      </c>
      <c r="S38" s="50">
        <v>0</v>
      </c>
      <c r="T38" s="50">
        <v>0</v>
      </c>
      <c r="U38" s="50">
        <v>3.7572353907926503E-5</v>
      </c>
      <c r="V38" s="50">
        <v>1.113302013378005E-4</v>
      </c>
      <c r="W38" s="50">
        <v>8.6372384612996256E-5</v>
      </c>
      <c r="X38" s="50">
        <v>5.6473939648025255E-5</v>
      </c>
      <c r="Y38" s="50">
        <v>1.2989459178657725E-5</v>
      </c>
      <c r="Z38" s="50">
        <v>1.8410039324551124E-5</v>
      </c>
      <c r="AA38" s="50">
        <v>0</v>
      </c>
      <c r="AB38" s="50">
        <v>0</v>
      </c>
      <c r="AC38" s="50">
        <v>4.6339688719987253E-7</v>
      </c>
      <c r="AD38" s="50">
        <v>0</v>
      </c>
      <c r="AE38" s="50">
        <v>0</v>
      </c>
      <c r="AF38" s="50">
        <v>0</v>
      </c>
      <c r="AG38" s="30">
        <v>0</v>
      </c>
      <c r="AH38" s="88">
        <v>0</v>
      </c>
    </row>
    <row r="39" spans="1:34" ht="15" customHeight="1" x14ac:dyDescent="0.25">
      <c r="A39" s="47" t="s">
        <v>10</v>
      </c>
      <c r="B39" s="47" t="s">
        <v>11</v>
      </c>
      <c r="C39" s="47" t="s">
        <v>12</v>
      </c>
      <c r="D39" s="47" t="s">
        <v>13</v>
      </c>
      <c r="E39" s="47" t="s">
        <v>14</v>
      </c>
      <c r="F39" s="47" t="s">
        <v>15</v>
      </c>
      <c r="G39" s="47" t="s">
        <v>699</v>
      </c>
      <c r="H39" s="48" t="s">
        <v>17</v>
      </c>
      <c r="I39" s="49">
        <v>1</v>
      </c>
      <c r="J39" s="50">
        <v>0</v>
      </c>
      <c r="K39" s="50">
        <v>0</v>
      </c>
      <c r="L39" s="50">
        <v>0</v>
      </c>
      <c r="M39" s="50">
        <v>0</v>
      </c>
      <c r="N39" s="50">
        <v>0</v>
      </c>
      <c r="O39" s="50">
        <v>0</v>
      </c>
      <c r="P39" s="50">
        <v>0</v>
      </c>
      <c r="Q39" s="50">
        <v>0</v>
      </c>
      <c r="R39" s="50">
        <v>0</v>
      </c>
      <c r="S39" s="50">
        <v>0</v>
      </c>
      <c r="T39" s="50">
        <v>0</v>
      </c>
      <c r="U39" s="50">
        <v>7.9686643915692301E-2</v>
      </c>
      <c r="V39" s="50">
        <v>0.236109090997208</v>
      </c>
      <c r="W39" s="50">
        <v>0.186333340706968</v>
      </c>
      <c r="X39" s="50">
        <v>0.119769931205532</v>
      </c>
      <c r="Y39" s="50">
        <v>2.7998151751438299E-2</v>
      </c>
      <c r="Z39" s="50">
        <v>3.9692682243145205E-2</v>
      </c>
      <c r="AA39" s="50">
        <v>0</v>
      </c>
      <c r="AB39" s="50">
        <v>0</v>
      </c>
      <c r="AC39" s="50">
        <v>9.9941182573322807E-4</v>
      </c>
      <c r="AD39" s="50">
        <v>0</v>
      </c>
      <c r="AE39" s="50">
        <v>0</v>
      </c>
      <c r="AF39" s="50">
        <v>0</v>
      </c>
      <c r="AG39" s="30">
        <v>0</v>
      </c>
      <c r="AH39" s="88">
        <v>0</v>
      </c>
    </row>
    <row r="40" spans="1:34" ht="15" customHeight="1" x14ac:dyDescent="0.25">
      <c r="A40" s="47" t="s">
        <v>10</v>
      </c>
      <c r="B40" s="47" t="s">
        <v>11</v>
      </c>
      <c r="C40" s="47" t="s">
        <v>12</v>
      </c>
      <c r="D40" s="47" t="s">
        <v>13</v>
      </c>
      <c r="E40" s="47" t="s">
        <v>14</v>
      </c>
      <c r="F40" s="47" t="s">
        <v>15</v>
      </c>
      <c r="G40" s="47" t="s">
        <v>699</v>
      </c>
      <c r="H40" s="48" t="s">
        <v>18</v>
      </c>
      <c r="I40" s="49">
        <v>298</v>
      </c>
      <c r="J40" s="50">
        <v>0</v>
      </c>
      <c r="K40" s="50">
        <v>0</v>
      </c>
      <c r="L40" s="50">
        <v>0</v>
      </c>
      <c r="M40" s="50">
        <v>0</v>
      </c>
      <c r="N40" s="50">
        <v>0</v>
      </c>
      <c r="O40" s="50">
        <v>0</v>
      </c>
      <c r="P40" s="50">
        <v>0</v>
      </c>
      <c r="Q40" s="50">
        <v>0</v>
      </c>
      <c r="R40" s="50">
        <v>0</v>
      </c>
      <c r="S40" s="50">
        <v>0</v>
      </c>
      <c r="T40" s="50">
        <v>0</v>
      </c>
      <c r="U40" s="50">
        <v>4.4787952606328295E-5</v>
      </c>
      <c r="V40" s="50">
        <v>1.327055999946582E-4</v>
      </c>
      <c r="W40" s="50">
        <v>1.0295588245869124E-4</v>
      </c>
      <c r="X40" s="50">
        <v>6.7316936060446105E-5</v>
      </c>
      <c r="Y40" s="50">
        <v>1.5483435340959947E-5</v>
      </c>
      <c r="Z40" s="50">
        <v>2.1944766874864973E-5</v>
      </c>
      <c r="AA40" s="50">
        <v>0</v>
      </c>
      <c r="AB40" s="50">
        <v>0</v>
      </c>
      <c r="AC40" s="50">
        <v>5.5236908954224507E-7</v>
      </c>
      <c r="AD40" s="50">
        <v>0</v>
      </c>
      <c r="AE40" s="50">
        <v>0</v>
      </c>
      <c r="AF40" s="50">
        <v>0</v>
      </c>
      <c r="AG40" s="30">
        <v>0</v>
      </c>
      <c r="AH40" s="88">
        <v>0</v>
      </c>
    </row>
    <row r="41" spans="1:34" ht="15" customHeight="1" x14ac:dyDescent="0.25">
      <c r="A41" s="47" t="s">
        <v>10</v>
      </c>
      <c r="B41" s="47" t="s">
        <v>11</v>
      </c>
      <c r="C41" s="47" t="s">
        <v>12</v>
      </c>
      <c r="D41" s="47" t="s">
        <v>13</v>
      </c>
      <c r="E41" s="47" t="s">
        <v>14</v>
      </c>
      <c r="F41" s="47" t="s">
        <v>15</v>
      </c>
      <c r="G41" s="47" t="s">
        <v>700</v>
      </c>
      <c r="H41" s="48" t="s">
        <v>16</v>
      </c>
      <c r="I41" s="49">
        <v>25</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1.3848757431821426E-5</v>
      </c>
      <c r="AE41" s="50">
        <v>2.0192125251517998E-5</v>
      </c>
      <c r="AF41" s="50">
        <v>3.265455900672E-6</v>
      </c>
      <c r="AG41" s="30">
        <v>6.3285449705419994E-6</v>
      </c>
      <c r="AH41" s="88">
        <v>1.6813926588520001E-6</v>
      </c>
    </row>
    <row r="42" spans="1:34" ht="15" customHeight="1" x14ac:dyDescent="0.25">
      <c r="A42" s="47" t="s">
        <v>10</v>
      </c>
      <c r="B42" s="47" t="s">
        <v>11</v>
      </c>
      <c r="C42" s="47" t="s">
        <v>12</v>
      </c>
      <c r="D42" s="47" t="s">
        <v>13</v>
      </c>
      <c r="E42" s="47" t="s">
        <v>14</v>
      </c>
      <c r="F42" s="47" t="s">
        <v>15</v>
      </c>
      <c r="G42" s="47" t="s">
        <v>700</v>
      </c>
      <c r="H42" s="48" t="s">
        <v>17</v>
      </c>
      <c r="I42" s="49">
        <v>1</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0">
        <v>2.9861186005720599E-2</v>
      </c>
      <c r="AE42" s="50">
        <v>4.35421520532061E-2</v>
      </c>
      <c r="AF42" s="50">
        <v>7.04356737001882E-3</v>
      </c>
      <c r="AG42" s="30">
        <v>1.3646404376140399E-2</v>
      </c>
      <c r="AH42" s="88">
        <v>3.6255870523715901E-3</v>
      </c>
    </row>
    <row r="43" spans="1:34" ht="15" customHeight="1" x14ac:dyDescent="0.25">
      <c r="A43" s="47" t="s">
        <v>10</v>
      </c>
      <c r="B43" s="47" t="s">
        <v>11</v>
      </c>
      <c r="C43" s="47" t="s">
        <v>12</v>
      </c>
      <c r="D43" s="47" t="s">
        <v>13</v>
      </c>
      <c r="E43" s="47" t="s">
        <v>14</v>
      </c>
      <c r="F43" s="47" t="s">
        <v>15</v>
      </c>
      <c r="G43" s="47" t="s">
        <v>700</v>
      </c>
      <c r="H43" s="48" t="s">
        <v>18</v>
      </c>
      <c r="I43" s="49">
        <v>298</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0">
        <v>1.6502083177972355E-5</v>
      </c>
      <c r="AE43" s="50">
        <v>2.4068400890013999E-5</v>
      </c>
      <c r="AF43" s="50">
        <v>3.8939075051520125E-6</v>
      </c>
      <c r="AG43" s="30">
        <v>7.5429522701459856E-6</v>
      </c>
      <c r="AH43" s="88">
        <v>2.004259786844001E-6</v>
      </c>
    </row>
    <row r="44" spans="1:34" ht="15" customHeight="1" x14ac:dyDescent="0.25">
      <c r="A44" s="47" t="s">
        <v>10</v>
      </c>
      <c r="B44" s="47" t="s">
        <v>11</v>
      </c>
      <c r="C44" s="47" t="s">
        <v>12</v>
      </c>
      <c r="D44" s="47" t="s">
        <v>13</v>
      </c>
      <c r="E44" s="47" t="s">
        <v>14</v>
      </c>
      <c r="F44" s="47" t="s">
        <v>15</v>
      </c>
      <c r="G44" s="47" t="s">
        <v>701</v>
      </c>
      <c r="H44" s="48" t="s">
        <v>16</v>
      </c>
      <c r="I44" s="49">
        <v>25</v>
      </c>
      <c r="J44" s="50">
        <v>0</v>
      </c>
      <c r="K44" s="50">
        <v>0</v>
      </c>
      <c r="L44" s="50">
        <v>0</v>
      </c>
      <c r="M44" s="50">
        <v>0</v>
      </c>
      <c r="N44" s="50">
        <v>0</v>
      </c>
      <c r="O44" s="50">
        <v>0</v>
      </c>
      <c r="P44" s="50">
        <v>0</v>
      </c>
      <c r="Q44" s="50">
        <v>0</v>
      </c>
      <c r="R44" s="50">
        <v>0</v>
      </c>
      <c r="S44" s="50">
        <v>0</v>
      </c>
      <c r="T44" s="50">
        <v>0</v>
      </c>
      <c r="U44" s="50">
        <v>0</v>
      </c>
      <c r="V44" s="50">
        <v>0</v>
      </c>
      <c r="W44" s="50">
        <v>0</v>
      </c>
      <c r="X44" s="50">
        <v>0</v>
      </c>
      <c r="Y44" s="50">
        <v>0</v>
      </c>
      <c r="Z44" s="50">
        <v>0</v>
      </c>
      <c r="AA44" s="50">
        <v>0</v>
      </c>
      <c r="AB44" s="50">
        <v>0</v>
      </c>
      <c r="AC44" s="50">
        <v>0</v>
      </c>
      <c r="AD44" s="50">
        <v>0</v>
      </c>
      <c r="AE44" s="50">
        <v>0</v>
      </c>
      <c r="AF44" s="50">
        <v>7.7379769419580006E-6</v>
      </c>
      <c r="AG44" s="30">
        <v>5.3833879709189996E-6</v>
      </c>
      <c r="AH44" s="88">
        <v>6.9122884963729999E-6</v>
      </c>
    </row>
    <row r="45" spans="1:34" ht="15" customHeight="1" x14ac:dyDescent="0.25">
      <c r="A45" s="47" t="s">
        <v>10</v>
      </c>
      <c r="B45" s="47" t="s">
        <v>11</v>
      </c>
      <c r="C45" s="47" t="s">
        <v>12</v>
      </c>
      <c r="D45" s="47" t="s">
        <v>13</v>
      </c>
      <c r="E45" s="47" t="s">
        <v>14</v>
      </c>
      <c r="F45" s="47" t="s">
        <v>15</v>
      </c>
      <c r="G45" s="47" t="s">
        <v>701</v>
      </c>
      <c r="H45" s="48" t="s">
        <v>17</v>
      </c>
      <c r="I45" s="49">
        <v>1</v>
      </c>
      <c r="J45" s="50">
        <v>0</v>
      </c>
      <c r="K45" s="50">
        <v>0</v>
      </c>
      <c r="L45" s="50">
        <v>0</v>
      </c>
      <c r="M45" s="50">
        <v>0</v>
      </c>
      <c r="N45" s="50">
        <v>0</v>
      </c>
      <c r="O45" s="50">
        <v>0</v>
      </c>
      <c r="P45" s="50">
        <v>0</v>
      </c>
      <c r="Q45" s="50">
        <v>0</v>
      </c>
      <c r="R45" s="50">
        <v>0</v>
      </c>
      <c r="S45" s="50">
        <v>0</v>
      </c>
      <c r="T45" s="50">
        <v>0</v>
      </c>
      <c r="U45" s="50">
        <v>0</v>
      </c>
      <c r="V45" s="50">
        <v>0</v>
      </c>
      <c r="W45" s="50">
        <v>0</v>
      </c>
      <c r="X45" s="50">
        <v>0</v>
      </c>
      <c r="Y45" s="50">
        <v>0</v>
      </c>
      <c r="Z45" s="50">
        <v>0</v>
      </c>
      <c r="AA45" s="50">
        <v>0</v>
      </c>
      <c r="AB45" s="50">
        <v>0</v>
      </c>
      <c r="AC45" s="50">
        <v>0</v>
      </c>
      <c r="AD45" s="50">
        <v>0</v>
      </c>
      <c r="AE45" s="50">
        <v>0</v>
      </c>
      <c r="AF45" s="50">
        <v>1.6687581360136601E-2</v>
      </c>
      <c r="AG45" s="30">
        <v>1.16091741969597E-2</v>
      </c>
      <c r="AH45" s="88">
        <v>1.4907860565601802E-2</v>
      </c>
    </row>
    <row r="46" spans="1:34" ht="15" customHeight="1" x14ac:dyDescent="0.25">
      <c r="A46" s="47" t="s">
        <v>10</v>
      </c>
      <c r="B46" s="47" t="s">
        <v>11</v>
      </c>
      <c r="C46" s="47" t="s">
        <v>12</v>
      </c>
      <c r="D46" s="47" t="s">
        <v>13</v>
      </c>
      <c r="E46" s="47" t="s">
        <v>14</v>
      </c>
      <c r="F46" s="47" t="s">
        <v>15</v>
      </c>
      <c r="G46" s="47" t="s">
        <v>701</v>
      </c>
      <c r="H46" s="48" t="s">
        <v>18</v>
      </c>
      <c r="I46" s="49">
        <v>298</v>
      </c>
      <c r="J46" s="50">
        <v>0</v>
      </c>
      <c r="K46" s="50">
        <v>0</v>
      </c>
      <c r="L46" s="50">
        <v>0</v>
      </c>
      <c r="M46" s="50">
        <v>0</v>
      </c>
      <c r="N46" s="50">
        <v>0</v>
      </c>
      <c r="O46" s="50">
        <v>0</v>
      </c>
      <c r="P46" s="50">
        <v>0</v>
      </c>
      <c r="Q46" s="50">
        <v>0</v>
      </c>
      <c r="R46" s="50">
        <v>0</v>
      </c>
      <c r="S46" s="50">
        <v>0</v>
      </c>
      <c r="T46" s="50">
        <v>0</v>
      </c>
      <c r="U46" s="50">
        <v>0</v>
      </c>
      <c r="V46" s="50">
        <v>0</v>
      </c>
      <c r="W46" s="50">
        <v>0</v>
      </c>
      <c r="X46" s="50">
        <v>0</v>
      </c>
      <c r="Y46" s="50">
        <v>0</v>
      </c>
      <c r="Z46" s="50">
        <v>0</v>
      </c>
      <c r="AA46" s="50">
        <v>0</v>
      </c>
      <c r="AB46" s="50">
        <v>0</v>
      </c>
      <c r="AC46" s="50">
        <v>0</v>
      </c>
      <c r="AD46" s="50">
        <v>0</v>
      </c>
      <c r="AE46" s="50">
        <v>0</v>
      </c>
      <c r="AF46" s="50">
        <v>9.2233190225589986E-6</v>
      </c>
      <c r="AG46" s="30">
        <v>6.4163833443490096E-6</v>
      </c>
      <c r="AH46" s="88">
        <v>8.2390388287510125E-6</v>
      </c>
    </row>
    <row r="47" spans="1:34" ht="15" customHeight="1" x14ac:dyDescent="0.25">
      <c r="A47" s="47" t="s">
        <v>10</v>
      </c>
      <c r="B47" s="47" t="s">
        <v>11</v>
      </c>
      <c r="C47" s="47" t="s">
        <v>12</v>
      </c>
      <c r="D47" s="47" t="s">
        <v>13</v>
      </c>
      <c r="E47" s="47" t="s">
        <v>14</v>
      </c>
      <c r="F47" s="47" t="s">
        <v>15</v>
      </c>
      <c r="G47" s="47" t="s">
        <v>702</v>
      </c>
      <c r="H47" s="48" t="s">
        <v>16</v>
      </c>
      <c r="I47" s="49">
        <v>25</v>
      </c>
      <c r="J47" s="50">
        <v>0</v>
      </c>
      <c r="K47" s="50">
        <v>0</v>
      </c>
      <c r="L47" s="50">
        <v>0</v>
      </c>
      <c r="M47" s="50">
        <v>0</v>
      </c>
      <c r="N47" s="50">
        <v>0</v>
      </c>
      <c r="O47" s="50">
        <v>0</v>
      </c>
      <c r="P47" s="50">
        <v>0</v>
      </c>
      <c r="Q47" s="50">
        <v>0</v>
      </c>
      <c r="R47" s="50">
        <v>0</v>
      </c>
      <c r="S47" s="50">
        <v>0</v>
      </c>
      <c r="T47" s="50">
        <v>0</v>
      </c>
      <c r="U47" s="50">
        <v>0</v>
      </c>
      <c r="V47" s="50">
        <v>0</v>
      </c>
      <c r="W47" s="50">
        <v>8.0583455305999497E-5</v>
      </c>
      <c r="X47" s="50">
        <v>6.7876609605818501E-5</v>
      </c>
      <c r="Y47" s="50">
        <v>0</v>
      </c>
      <c r="Z47" s="50">
        <v>0</v>
      </c>
      <c r="AA47" s="50">
        <v>0</v>
      </c>
      <c r="AB47" s="50">
        <v>0</v>
      </c>
      <c r="AC47" s="50">
        <v>0</v>
      </c>
      <c r="AD47" s="50">
        <v>0</v>
      </c>
      <c r="AE47" s="50">
        <v>0</v>
      </c>
      <c r="AF47" s="50">
        <v>6.6614635671900007E-6</v>
      </c>
      <c r="AG47" s="30">
        <v>3.2298658377380002E-6</v>
      </c>
      <c r="AH47" s="88">
        <v>5.6851692321250005E-6</v>
      </c>
    </row>
    <row r="48" spans="1:34" ht="15" customHeight="1" x14ac:dyDescent="0.25">
      <c r="A48" s="47" t="s">
        <v>10</v>
      </c>
      <c r="B48" s="47" t="s">
        <v>11</v>
      </c>
      <c r="C48" s="47" t="s">
        <v>12</v>
      </c>
      <c r="D48" s="47" t="s">
        <v>13</v>
      </c>
      <c r="E48" s="47" t="s">
        <v>14</v>
      </c>
      <c r="F48" s="47" t="s">
        <v>15</v>
      </c>
      <c r="G48" s="47" t="s">
        <v>702</v>
      </c>
      <c r="H48" s="48" t="s">
        <v>17</v>
      </c>
      <c r="I48" s="49">
        <v>1</v>
      </c>
      <c r="J48" s="50">
        <v>0</v>
      </c>
      <c r="K48" s="50">
        <v>0</v>
      </c>
      <c r="L48" s="50">
        <v>0</v>
      </c>
      <c r="M48" s="50">
        <v>0</v>
      </c>
      <c r="N48" s="50">
        <v>0</v>
      </c>
      <c r="O48" s="50">
        <v>0</v>
      </c>
      <c r="P48" s="50">
        <v>0</v>
      </c>
      <c r="Q48" s="50">
        <v>0</v>
      </c>
      <c r="R48" s="50">
        <v>0</v>
      </c>
      <c r="S48" s="50">
        <v>0</v>
      </c>
      <c r="T48" s="50">
        <v>0</v>
      </c>
      <c r="U48" s="50">
        <v>0</v>
      </c>
      <c r="V48" s="50">
        <v>0</v>
      </c>
      <c r="W48" s="50">
        <v>0.17090139201296398</v>
      </c>
      <c r="X48" s="50">
        <v>0.14395271365201998</v>
      </c>
      <c r="Y48" s="50">
        <v>0</v>
      </c>
      <c r="Z48" s="50">
        <v>0</v>
      </c>
      <c r="AA48" s="50">
        <v>0</v>
      </c>
      <c r="AB48" s="50">
        <v>0</v>
      </c>
      <c r="AC48" s="50">
        <v>0</v>
      </c>
      <c r="AD48" s="50">
        <v>0</v>
      </c>
      <c r="AE48" s="50">
        <v>0</v>
      </c>
      <c r="AF48" s="50">
        <v>1.43673843542452E-2</v>
      </c>
      <c r="AG48" s="30">
        <v>6.9653425883879601E-3</v>
      </c>
      <c r="AH48" s="88">
        <v>1.2262159017199801E-2</v>
      </c>
    </row>
    <row r="49" spans="1:34" ht="15" customHeight="1" x14ac:dyDescent="0.25">
      <c r="A49" s="47" t="s">
        <v>10</v>
      </c>
      <c r="B49" s="47" t="s">
        <v>11</v>
      </c>
      <c r="C49" s="47" t="s">
        <v>12</v>
      </c>
      <c r="D49" s="47" t="s">
        <v>13</v>
      </c>
      <c r="E49" s="47" t="s">
        <v>14</v>
      </c>
      <c r="F49" s="47" t="s">
        <v>15</v>
      </c>
      <c r="G49" s="47" t="s">
        <v>702</v>
      </c>
      <c r="H49" s="48" t="s">
        <v>18</v>
      </c>
      <c r="I49" s="49">
        <v>298</v>
      </c>
      <c r="J49" s="50">
        <v>0</v>
      </c>
      <c r="K49" s="50">
        <v>0</v>
      </c>
      <c r="L49" s="50">
        <v>0</v>
      </c>
      <c r="M49" s="50">
        <v>0</v>
      </c>
      <c r="N49" s="50">
        <v>0</v>
      </c>
      <c r="O49" s="50">
        <v>0</v>
      </c>
      <c r="P49" s="50">
        <v>0</v>
      </c>
      <c r="Q49" s="50">
        <v>0</v>
      </c>
      <c r="R49" s="50">
        <v>0</v>
      </c>
      <c r="S49" s="50">
        <v>0</v>
      </c>
      <c r="T49" s="50">
        <v>0</v>
      </c>
      <c r="U49" s="50">
        <v>0</v>
      </c>
      <c r="V49" s="50">
        <v>0</v>
      </c>
      <c r="W49" s="50">
        <v>9.6055478724751397E-5</v>
      </c>
      <c r="X49" s="50">
        <v>8.0908918650135663E-5</v>
      </c>
      <c r="Y49" s="50">
        <v>0</v>
      </c>
      <c r="Z49" s="50">
        <v>0</v>
      </c>
      <c r="AA49" s="50">
        <v>0</v>
      </c>
      <c r="AB49" s="50">
        <v>0</v>
      </c>
      <c r="AC49" s="50">
        <v>0</v>
      </c>
      <c r="AD49" s="50">
        <v>0</v>
      </c>
      <c r="AE49" s="50">
        <v>0</v>
      </c>
      <c r="AF49" s="50">
        <v>7.9420573038000086E-6</v>
      </c>
      <c r="AG49" s="30">
        <v>3.8498747338250075E-6</v>
      </c>
      <c r="AH49" s="88">
        <v>6.7783724230639923E-6</v>
      </c>
    </row>
    <row r="50" spans="1:34" ht="15" customHeight="1" x14ac:dyDescent="0.25">
      <c r="A50" s="47" t="s">
        <v>10</v>
      </c>
      <c r="B50" s="47" t="s">
        <v>11</v>
      </c>
      <c r="C50" s="47" t="s">
        <v>12</v>
      </c>
      <c r="D50" s="47" t="s">
        <v>13</v>
      </c>
      <c r="E50" s="47" t="s">
        <v>14</v>
      </c>
      <c r="F50" s="47" t="s">
        <v>15</v>
      </c>
      <c r="G50" s="47" t="s">
        <v>703</v>
      </c>
      <c r="H50" s="48" t="s">
        <v>16</v>
      </c>
      <c r="I50" s="49">
        <v>25</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50">
        <v>0</v>
      </c>
      <c r="AD50" s="50">
        <v>1.1721864382584525E-5</v>
      </c>
      <c r="AE50" s="50">
        <v>3.7497292595591002E-5</v>
      </c>
      <c r="AF50" s="50">
        <v>1.5322313477935999E-5</v>
      </c>
      <c r="AG50" s="30">
        <v>1.0298815743262E-5</v>
      </c>
      <c r="AH50" s="88">
        <v>2.4356179123969999E-6</v>
      </c>
    </row>
    <row r="51" spans="1:34" ht="15" customHeight="1" x14ac:dyDescent="0.25">
      <c r="A51" s="47" t="s">
        <v>10</v>
      </c>
      <c r="B51" s="47" t="s">
        <v>11</v>
      </c>
      <c r="C51" s="47" t="s">
        <v>12</v>
      </c>
      <c r="D51" s="47" t="s">
        <v>13</v>
      </c>
      <c r="E51" s="47" t="s">
        <v>14</v>
      </c>
      <c r="F51" s="47" t="s">
        <v>15</v>
      </c>
      <c r="G51" s="47" t="s">
        <v>703</v>
      </c>
      <c r="H51" s="48" t="s">
        <v>17</v>
      </c>
      <c r="I51" s="49">
        <v>1</v>
      </c>
      <c r="J51" s="50">
        <v>0</v>
      </c>
      <c r="K51" s="50">
        <v>0</v>
      </c>
      <c r="L51" s="50">
        <v>0</v>
      </c>
      <c r="M51" s="50">
        <v>0</v>
      </c>
      <c r="N51" s="50">
        <v>0</v>
      </c>
      <c r="O51" s="50">
        <v>0</v>
      </c>
      <c r="P51" s="50">
        <v>0</v>
      </c>
      <c r="Q51" s="50">
        <v>0</v>
      </c>
      <c r="R51" s="50">
        <v>0</v>
      </c>
      <c r="S51" s="50">
        <v>0</v>
      </c>
      <c r="T51" s="50">
        <v>0</v>
      </c>
      <c r="U51" s="50">
        <v>0</v>
      </c>
      <c r="V51" s="50">
        <v>0</v>
      </c>
      <c r="W51" s="50">
        <v>0</v>
      </c>
      <c r="X51" s="50">
        <v>0</v>
      </c>
      <c r="Y51" s="50">
        <v>0</v>
      </c>
      <c r="Z51" s="50">
        <v>0</v>
      </c>
      <c r="AA51" s="50">
        <v>0</v>
      </c>
      <c r="AB51" s="50">
        <v>0</v>
      </c>
      <c r="AC51" s="50">
        <v>0</v>
      </c>
      <c r="AD51" s="50">
        <v>2.5276474759862898E-2</v>
      </c>
      <c r="AE51" s="50">
        <v>8.0869409339725903E-2</v>
      </c>
      <c r="AF51" s="50">
        <v>3.3042927427061795E-2</v>
      </c>
      <c r="AG51" s="30">
        <v>2.22118052784652E-2</v>
      </c>
      <c r="AH51" s="88">
        <v>5.2524200392414701E-3</v>
      </c>
    </row>
    <row r="52" spans="1:34" ht="15" customHeight="1" x14ac:dyDescent="0.25">
      <c r="A52" s="47" t="s">
        <v>10</v>
      </c>
      <c r="B52" s="47" t="s">
        <v>11</v>
      </c>
      <c r="C52" s="47" t="s">
        <v>12</v>
      </c>
      <c r="D52" s="47" t="s">
        <v>13</v>
      </c>
      <c r="E52" s="47" t="s">
        <v>14</v>
      </c>
      <c r="F52" s="47" t="s">
        <v>15</v>
      </c>
      <c r="G52" s="47" t="s">
        <v>703</v>
      </c>
      <c r="H52" s="48" t="s">
        <v>18</v>
      </c>
      <c r="I52" s="49">
        <v>298</v>
      </c>
      <c r="J52" s="50">
        <v>0</v>
      </c>
      <c r="K52" s="50">
        <v>0</v>
      </c>
      <c r="L52" s="50">
        <v>0</v>
      </c>
      <c r="M52" s="50">
        <v>0</v>
      </c>
      <c r="N52" s="50">
        <v>0</v>
      </c>
      <c r="O52" s="50">
        <v>0</v>
      </c>
      <c r="P52" s="50">
        <v>0</v>
      </c>
      <c r="Q52" s="50">
        <v>0</v>
      </c>
      <c r="R52" s="50">
        <v>0</v>
      </c>
      <c r="S52" s="50">
        <v>0</v>
      </c>
      <c r="T52" s="50">
        <v>0</v>
      </c>
      <c r="U52" s="50">
        <v>0</v>
      </c>
      <c r="V52" s="50">
        <v>0</v>
      </c>
      <c r="W52" s="50">
        <v>0</v>
      </c>
      <c r="X52" s="50">
        <v>0</v>
      </c>
      <c r="Y52" s="50">
        <v>0</v>
      </c>
      <c r="Z52" s="50">
        <v>0</v>
      </c>
      <c r="AA52" s="50">
        <v>0</v>
      </c>
      <c r="AB52" s="50">
        <v>0</v>
      </c>
      <c r="AC52" s="50">
        <v>0</v>
      </c>
      <c r="AD52" s="50">
        <v>1.3968741828767913E-5</v>
      </c>
      <c r="AE52" s="50">
        <v>4.4703639045619043E-5</v>
      </c>
      <c r="AF52" s="50">
        <v>1.8265883923942994E-5</v>
      </c>
      <c r="AG52" s="30">
        <v>1.2277446742168996E-5</v>
      </c>
      <c r="AH52" s="88">
        <v>2.9032358833789996E-6</v>
      </c>
    </row>
    <row r="53" spans="1:34" ht="15" customHeight="1" x14ac:dyDescent="0.25">
      <c r="A53" s="47" t="s">
        <v>10</v>
      </c>
      <c r="B53" s="47" t="s">
        <v>11</v>
      </c>
      <c r="C53" s="47" t="s">
        <v>12</v>
      </c>
      <c r="D53" s="47" t="s">
        <v>13</v>
      </c>
      <c r="E53" s="47" t="s">
        <v>14</v>
      </c>
      <c r="F53" s="47" t="s">
        <v>15</v>
      </c>
      <c r="G53" s="47" t="s">
        <v>704</v>
      </c>
      <c r="H53" s="48" t="s">
        <v>16</v>
      </c>
      <c r="I53" s="49">
        <v>25</v>
      </c>
      <c r="J53" s="50">
        <v>0</v>
      </c>
      <c r="K53" s="50">
        <v>0</v>
      </c>
      <c r="L53" s="50">
        <v>0</v>
      </c>
      <c r="M53" s="50">
        <v>0</v>
      </c>
      <c r="N53" s="50">
        <v>0</v>
      </c>
      <c r="O53" s="50">
        <v>0</v>
      </c>
      <c r="P53" s="50">
        <v>0</v>
      </c>
      <c r="Q53" s="50">
        <v>0</v>
      </c>
      <c r="R53" s="50">
        <v>0</v>
      </c>
      <c r="S53" s="50">
        <v>1.9911118871247518E-5</v>
      </c>
      <c r="T53" s="50">
        <v>0</v>
      </c>
      <c r="U53" s="50">
        <v>1.5202964285714275E-6</v>
      </c>
      <c r="V53" s="50">
        <v>1.0451014760393551E-5</v>
      </c>
      <c r="W53" s="50">
        <v>5.8663452230027003E-5</v>
      </c>
      <c r="X53" s="50">
        <v>5.5959430304546245E-5</v>
      </c>
      <c r="Y53" s="50">
        <v>2.3959895078271422E-5</v>
      </c>
      <c r="Z53" s="50">
        <v>1.9814578721060599E-5</v>
      </c>
      <c r="AA53" s="50">
        <v>2.0628934602047547E-5</v>
      </c>
      <c r="AB53" s="50">
        <v>4.472624870892E-5</v>
      </c>
      <c r="AC53" s="50">
        <v>5.7483262447018753E-5</v>
      </c>
      <c r="AD53" s="50">
        <v>7.7583038485464255E-6</v>
      </c>
      <c r="AE53" s="50">
        <v>2.6930803755806003E-5</v>
      </c>
      <c r="AF53" s="50">
        <v>3.1651101212610002E-5</v>
      </c>
      <c r="AG53" s="30">
        <v>2.7564630290235002E-5</v>
      </c>
      <c r="AH53" s="88">
        <v>2.9360085346816999E-5</v>
      </c>
    </row>
    <row r="54" spans="1:34" ht="15" customHeight="1" x14ac:dyDescent="0.25">
      <c r="A54" s="47" t="s">
        <v>10</v>
      </c>
      <c r="B54" s="47" t="s">
        <v>11</v>
      </c>
      <c r="C54" s="47" t="s">
        <v>12</v>
      </c>
      <c r="D54" s="47" t="s">
        <v>13</v>
      </c>
      <c r="E54" s="47" t="s">
        <v>14</v>
      </c>
      <c r="F54" s="47" t="s">
        <v>15</v>
      </c>
      <c r="G54" s="47" t="s">
        <v>704</v>
      </c>
      <c r="H54" s="48" t="s">
        <v>17</v>
      </c>
      <c r="I54" s="49">
        <v>1</v>
      </c>
      <c r="J54" s="50">
        <v>0</v>
      </c>
      <c r="K54" s="50">
        <v>0</v>
      </c>
      <c r="L54" s="50">
        <v>0</v>
      </c>
      <c r="M54" s="50">
        <v>0</v>
      </c>
      <c r="N54" s="50">
        <v>0</v>
      </c>
      <c r="O54" s="50">
        <v>0</v>
      </c>
      <c r="P54" s="50">
        <v>0</v>
      </c>
      <c r="Q54" s="50">
        <v>0</v>
      </c>
      <c r="R54" s="50">
        <v>0</v>
      </c>
      <c r="S54" s="50">
        <v>4.2108034188914227E-2</v>
      </c>
      <c r="T54" s="50">
        <v>0</v>
      </c>
      <c r="U54" s="50">
        <v>3.2251170580000002E-3</v>
      </c>
      <c r="V54" s="50">
        <v>2.2164512103842703E-2</v>
      </c>
      <c r="W54" s="50">
        <v>0.126540288390706</v>
      </c>
      <c r="X54" s="50">
        <v>0.12063359946219701</v>
      </c>
      <c r="Y54" s="50">
        <v>5.1650066900383498E-2</v>
      </c>
      <c r="Z54" s="50">
        <v>4.2762528776175202E-2</v>
      </c>
      <c r="AA54" s="50">
        <v>4.4502075527337405E-2</v>
      </c>
      <c r="AB54" s="50">
        <v>9.6472037849665696E-2</v>
      </c>
      <c r="AC54" s="50">
        <v>0.12399190430347599</v>
      </c>
      <c r="AD54" s="50">
        <v>1.6731537426495999E-2</v>
      </c>
      <c r="AE54" s="50">
        <v>5.8089161328543699E-2</v>
      </c>
      <c r="AF54" s="50">
        <v>6.8256190993292803E-2</v>
      </c>
      <c r="AG54" s="30">
        <v>5.9448707122393994E-2</v>
      </c>
      <c r="AH54" s="88">
        <v>6.332318281952011E-2</v>
      </c>
    </row>
    <row r="55" spans="1:34" ht="15" customHeight="1" x14ac:dyDescent="0.25">
      <c r="A55" s="47" t="s">
        <v>10</v>
      </c>
      <c r="B55" s="47" t="s">
        <v>11</v>
      </c>
      <c r="C55" s="47" t="s">
        <v>12</v>
      </c>
      <c r="D55" s="47" t="s">
        <v>13</v>
      </c>
      <c r="E55" s="47" t="s">
        <v>14</v>
      </c>
      <c r="F55" s="47" t="s">
        <v>15</v>
      </c>
      <c r="G55" s="47" t="s">
        <v>704</v>
      </c>
      <c r="H55" s="48" t="s">
        <v>18</v>
      </c>
      <c r="I55" s="49">
        <v>298</v>
      </c>
      <c r="J55" s="50">
        <v>0</v>
      </c>
      <c r="K55" s="50">
        <v>0</v>
      </c>
      <c r="L55" s="50">
        <v>0</v>
      </c>
      <c r="M55" s="50">
        <v>0</v>
      </c>
      <c r="N55" s="50">
        <v>0</v>
      </c>
      <c r="O55" s="50">
        <v>0</v>
      </c>
      <c r="P55" s="50">
        <v>0</v>
      </c>
      <c r="Q55" s="50">
        <v>0</v>
      </c>
      <c r="R55" s="50">
        <v>0</v>
      </c>
      <c r="S55" s="50">
        <v>2.3734053694527039E-5</v>
      </c>
      <c r="T55" s="50">
        <v>0</v>
      </c>
      <c r="U55" s="50">
        <v>1.8124571483870983E-6</v>
      </c>
      <c r="V55" s="50">
        <v>1.2457609594389112E-5</v>
      </c>
      <c r="W55" s="50">
        <v>6.9926835058192185E-5</v>
      </c>
      <c r="X55" s="50">
        <v>6.670364092301914E-5</v>
      </c>
      <c r="Y55" s="50">
        <v>2.856019493329948E-5</v>
      </c>
      <c r="Z55" s="50">
        <v>2.3618977835504205E-5</v>
      </c>
      <c r="AA55" s="50">
        <v>2.4589690045640712E-5</v>
      </c>
      <c r="AB55" s="50">
        <v>5.3313688461032347E-5</v>
      </c>
      <c r="AC55" s="50">
        <v>6.8520048836846352E-5</v>
      </c>
      <c r="AD55" s="50">
        <v>9.2478981874668019E-6</v>
      </c>
      <c r="AE55" s="50">
        <v>3.2101518076919855E-5</v>
      </c>
      <c r="AF55" s="50">
        <v>3.7728112645431118E-5</v>
      </c>
      <c r="AG55" s="30">
        <v>3.2857039305961908E-5</v>
      </c>
      <c r="AH55" s="88">
        <v>3.4997221733405864E-5</v>
      </c>
    </row>
    <row r="56" spans="1:34" ht="15" customHeight="1" x14ac:dyDescent="0.25">
      <c r="A56" s="47" t="s">
        <v>10</v>
      </c>
      <c r="B56" s="47" t="s">
        <v>11</v>
      </c>
      <c r="C56" s="47" t="s">
        <v>12</v>
      </c>
      <c r="D56" s="47" t="s">
        <v>13</v>
      </c>
      <c r="E56" s="47" t="s">
        <v>14</v>
      </c>
      <c r="F56" s="47" t="s">
        <v>15</v>
      </c>
      <c r="G56" s="47" t="s">
        <v>705</v>
      </c>
      <c r="H56" s="48" t="s">
        <v>16</v>
      </c>
      <c r="I56" s="49">
        <v>25</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6.2622264426499995E-6</v>
      </c>
      <c r="AG56" s="30">
        <v>2.1019954186260002E-6</v>
      </c>
      <c r="AH56" s="88">
        <v>1.877181988375E-6</v>
      </c>
    </row>
    <row r="57" spans="1:34" ht="15" customHeight="1" x14ac:dyDescent="0.25">
      <c r="A57" s="47" t="s">
        <v>10</v>
      </c>
      <c r="B57" s="47" t="s">
        <v>11</v>
      </c>
      <c r="C57" s="47" t="s">
        <v>12</v>
      </c>
      <c r="D57" s="47" t="s">
        <v>13</v>
      </c>
      <c r="E57" s="47" t="s">
        <v>14</v>
      </c>
      <c r="F57" s="47" t="s">
        <v>15</v>
      </c>
      <c r="G57" s="47" t="s">
        <v>705</v>
      </c>
      <c r="H57" s="48" t="s">
        <v>17</v>
      </c>
      <c r="I57" s="49">
        <v>1</v>
      </c>
      <c r="J57" s="50">
        <v>0</v>
      </c>
      <c r="K57" s="50">
        <v>0</v>
      </c>
      <c r="L57" s="50">
        <v>0</v>
      </c>
      <c r="M57" s="50">
        <v>0</v>
      </c>
      <c r="N57" s="50">
        <v>0</v>
      </c>
      <c r="O57" s="50">
        <v>0</v>
      </c>
      <c r="P57" s="50">
        <v>0</v>
      </c>
      <c r="Q57" s="50">
        <v>0</v>
      </c>
      <c r="R57" s="50">
        <v>0</v>
      </c>
      <c r="S57" s="50">
        <v>0</v>
      </c>
      <c r="T57" s="50">
        <v>0</v>
      </c>
      <c r="U57" s="50">
        <v>0</v>
      </c>
      <c r="V57" s="50">
        <v>0</v>
      </c>
      <c r="W57" s="50">
        <v>0</v>
      </c>
      <c r="X57" s="50">
        <v>0</v>
      </c>
      <c r="Y57" s="50">
        <v>0</v>
      </c>
      <c r="Z57" s="50">
        <v>0</v>
      </c>
      <c r="AA57" s="50">
        <v>0</v>
      </c>
      <c r="AB57" s="50">
        <v>0</v>
      </c>
      <c r="AC57" s="50">
        <v>0</v>
      </c>
      <c r="AD57" s="50">
        <v>0</v>
      </c>
      <c r="AE57" s="50">
        <v>0</v>
      </c>
      <c r="AF57" s="50">
        <v>1.33826414248012E-2</v>
      </c>
      <c r="AG57" s="30">
        <v>4.5097538172315802E-3</v>
      </c>
      <c r="AH57" s="88">
        <v>4.0277122673589303E-3</v>
      </c>
    </row>
    <row r="58" spans="1:34" ht="15" customHeight="1" x14ac:dyDescent="0.25">
      <c r="A58" s="47" t="s">
        <v>10</v>
      </c>
      <c r="B58" s="47" t="s">
        <v>11</v>
      </c>
      <c r="C58" s="47" t="s">
        <v>12</v>
      </c>
      <c r="D58" s="47" t="s">
        <v>13</v>
      </c>
      <c r="E58" s="47" t="s">
        <v>14</v>
      </c>
      <c r="F58" s="47" t="s">
        <v>15</v>
      </c>
      <c r="G58" s="47" t="s">
        <v>705</v>
      </c>
      <c r="H58" s="48" t="s">
        <v>18</v>
      </c>
      <c r="I58" s="49">
        <v>298</v>
      </c>
      <c r="J58" s="50">
        <v>0</v>
      </c>
      <c r="K58" s="50">
        <v>0</v>
      </c>
      <c r="L58" s="50">
        <v>0</v>
      </c>
      <c r="M58" s="50">
        <v>0</v>
      </c>
      <c r="N58" s="50">
        <v>0</v>
      </c>
      <c r="O58" s="50">
        <v>0</v>
      </c>
      <c r="P58" s="50">
        <v>0</v>
      </c>
      <c r="Q58" s="50">
        <v>0</v>
      </c>
      <c r="R58" s="50">
        <v>0</v>
      </c>
      <c r="S58" s="50">
        <v>0</v>
      </c>
      <c r="T58" s="50">
        <v>0</v>
      </c>
      <c r="U58" s="50">
        <v>0</v>
      </c>
      <c r="V58" s="50">
        <v>0</v>
      </c>
      <c r="W58" s="50">
        <v>0</v>
      </c>
      <c r="X58" s="50">
        <v>0</v>
      </c>
      <c r="Y58" s="50">
        <v>0</v>
      </c>
      <c r="Z58" s="50">
        <v>0</v>
      </c>
      <c r="AA58" s="50">
        <v>0</v>
      </c>
      <c r="AB58" s="50">
        <v>0</v>
      </c>
      <c r="AC58" s="50">
        <v>0</v>
      </c>
      <c r="AD58" s="50">
        <v>0</v>
      </c>
      <c r="AE58" s="50">
        <v>0</v>
      </c>
      <c r="AF58" s="50">
        <v>7.4822206664940069E-6</v>
      </c>
      <c r="AG58" s="30">
        <v>2.5055785390029993E-6</v>
      </c>
      <c r="AH58" s="88">
        <v>2.2376009301430001E-6</v>
      </c>
    </row>
    <row r="59" spans="1:34" ht="15" customHeight="1" x14ac:dyDescent="0.25">
      <c r="A59" s="47" t="s">
        <v>10</v>
      </c>
      <c r="B59" s="47" t="s">
        <v>11</v>
      </c>
      <c r="C59" s="47" t="s">
        <v>12</v>
      </c>
      <c r="D59" s="47" t="s">
        <v>13</v>
      </c>
      <c r="E59" s="47" t="s">
        <v>14</v>
      </c>
      <c r="F59" s="47" t="s">
        <v>15</v>
      </c>
      <c r="G59" s="47" t="s">
        <v>706</v>
      </c>
      <c r="H59" s="48" t="s">
        <v>16</v>
      </c>
      <c r="I59" s="49">
        <v>25</v>
      </c>
      <c r="J59" s="50">
        <v>0</v>
      </c>
      <c r="K59" s="50">
        <v>0</v>
      </c>
      <c r="L59" s="50">
        <v>0</v>
      </c>
      <c r="M59" s="50">
        <v>0</v>
      </c>
      <c r="N59" s="50">
        <v>0</v>
      </c>
      <c r="O59" s="50">
        <v>0</v>
      </c>
      <c r="P59" s="50">
        <v>0</v>
      </c>
      <c r="Q59" s="50">
        <v>0</v>
      </c>
      <c r="R59" s="50">
        <v>0</v>
      </c>
      <c r="S59" s="50">
        <v>7.7647046164388956E-7</v>
      </c>
      <c r="T59" s="50">
        <v>2.9249189175877003E-6</v>
      </c>
      <c r="U59" s="50">
        <v>0</v>
      </c>
      <c r="V59" s="50">
        <v>0</v>
      </c>
      <c r="W59" s="50">
        <v>5.7898285450773757E-8</v>
      </c>
      <c r="X59" s="50">
        <v>9.3631628859424491E-9</v>
      </c>
      <c r="Y59" s="50">
        <v>0</v>
      </c>
      <c r="Z59" s="50">
        <v>0</v>
      </c>
      <c r="AA59" s="50">
        <v>0</v>
      </c>
      <c r="AB59" s="50">
        <v>0</v>
      </c>
      <c r="AC59" s="50">
        <v>0</v>
      </c>
      <c r="AD59" s="50">
        <v>0</v>
      </c>
      <c r="AE59" s="50">
        <v>3.2075306350000002E-8</v>
      </c>
      <c r="AF59" s="50">
        <v>7.3262840039999999E-9</v>
      </c>
      <c r="AG59" s="30">
        <v>5.3948596724199996E-7</v>
      </c>
      <c r="AH59" s="88">
        <v>0</v>
      </c>
    </row>
    <row r="60" spans="1:34" ht="15" customHeight="1" x14ac:dyDescent="0.25">
      <c r="A60" s="47" t="s">
        <v>10</v>
      </c>
      <c r="B60" s="47" t="s">
        <v>11</v>
      </c>
      <c r="C60" s="47" t="s">
        <v>12</v>
      </c>
      <c r="D60" s="47" t="s">
        <v>13</v>
      </c>
      <c r="E60" s="47" t="s">
        <v>14</v>
      </c>
      <c r="F60" s="47" t="s">
        <v>15</v>
      </c>
      <c r="G60" s="47" t="s">
        <v>706</v>
      </c>
      <c r="H60" s="48" t="s">
        <v>17</v>
      </c>
      <c r="I60" s="49">
        <v>1</v>
      </c>
      <c r="J60" s="50">
        <v>0</v>
      </c>
      <c r="K60" s="50">
        <v>0</v>
      </c>
      <c r="L60" s="50">
        <v>0</v>
      </c>
      <c r="M60" s="50">
        <v>0</v>
      </c>
      <c r="N60" s="50">
        <v>0</v>
      </c>
      <c r="O60" s="50">
        <v>0</v>
      </c>
      <c r="P60" s="50">
        <v>0</v>
      </c>
      <c r="Q60" s="50">
        <v>0</v>
      </c>
      <c r="R60" s="50">
        <v>0</v>
      </c>
      <c r="S60" s="50">
        <v>1.6420797322844987E-3</v>
      </c>
      <c r="T60" s="50">
        <v>6.2031680404199914E-3</v>
      </c>
      <c r="U60" s="50">
        <v>0</v>
      </c>
      <c r="V60" s="50">
        <v>0</v>
      </c>
      <c r="W60" s="50">
        <v>1.2493720292779299E-4</v>
      </c>
      <c r="X60" s="50">
        <v>2.0181005252981398E-5</v>
      </c>
      <c r="Y60" s="50">
        <v>0</v>
      </c>
      <c r="Z60" s="50">
        <v>0</v>
      </c>
      <c r="AA60" s="50">
        <v>0</v>
      </c>
      <c r="AB60" s="50">
        <v>0</v>
      </c>
      <c r="AC60" s="50">
        <v>0</v>
      </c>
      <c r="AD60" s="50">
        <v>0</v>
      </c>
      <c r="AE60" s="50">
        <v>6.8025309706745994E-5</v>
      </c>
      <c r="AF60" s="50">
        <v>1.5537583116203998E-5</v>
      </c>
      <c r="AG60" s="30">
        <v>1.14414183932657E-3</v>
      </c>
      <c r="AH60" s="88">
        <v>0</v>
      </c>
    </row>
    <row r="61" spans="1:34" ht="15" customHeight="1" x14ac:dyDescent="0.25">
      <c r="A61" s="47" t="s">
        <v>10</v>
      </c>
      <c r="B61" s="47" t="s">
        <v>11</v>
      </c>
      <c r="C61" s="47" t="s">
        <v>12</v>
      </c>
      <c r="D61" s="47" t="s">
        <v>13</v>
      </c>
      <c r="E61" s="47" t="s">
        <v>14</v>
      </c>
      <c r="F61" s="47" t="s">
        <v>15</v>
      </c>
      <c r="G61" s="47" t="s">
        <v>706</v>
      </c>
      <c r="H61" s="48" t="s">
        <v>18</v>
      </c>
      <c r="I61" s="49">
        <v>298</v>
      </c>
      <c r="J61" s="50">
        <v>0</v>
      </c>
      <c r="K61" s="50">
        <v>0</v>
      </c>
      <c r="L61" s="50">
        <v>0</v>
      </c>
      <c r="M61" s="50">
        <v>0</v>
      </c>
      <c r="N61" s="50">
        <v>0</v>
      </c>
      <c r="O61" s="50">
        <v>0</v>
      </c>
      <c r="P61" s="50">
        <v>0</v>
      </c>
      <c r="Q61" s="50">
        <v>0</v>
      </c>
      <c r="R61" s="50">
        <v>0</v>
      </c>
      <c r="S61" s="50">
        <v>9.2555279027951625E-7</v>
      </c>
      <c r="T61" s="50">
        <v>3.4865033497645389E-6</v>
      </c>
      <c r="U61" s="50">
        <v>0</v>
      </c>
      <c r="V61" s="50">
        <v>0</v>
      </c>
      <c r="W61" s="50">
        <v>6.9014756257322311E-8</v>
      </c>
      <c r="X61" s="50">
        <v>1.1160890160043369E-8</v>
      </c>
      <c r="Y61" s="50">
        <v>0</v>
      </c>
      <c r="Z61" s="50">
        <v>0</v>
      </c>
      <c r="AA61" s="50">
        <v>0</v>
      </c>
      <c r="AB61" s="50">
        <v>0</v>
      </c>
      <c r="AC61" s="50">
        <v>0</v>
      </c>
      <c r="AD61" s="50">
        <v>0</v>
      </c>
      <c r="AE61" s="50">
        <v>3.8233765169000051E-8</v>
      </c>
      <c r="AF61" s="50">
        <v>8.7329305329999939E-9</v>
      </c>
      <c r="AG61" s="30">
        <v>6.4306727295199907E-7</v>
      </c>
      <c r="AH61" s="88">
        <v>0</v>
      </c>
    </row>
    <row r="62" spans="1:34" ht="15" customHeight="1" x14ac:dyDescent="0.25">
      <c r="A62" s="47" t="s">
        <v>10</v>
      </c>
      <c r="B62" s="47" t="s">
        <v>11</v>
      </c>
      <c r="C62" s="47" t="s">
        <v>12</v>
      </c>
      <c r="D62" s="47" t="s">
        <v>13</v>
      </c>
      <c r="E62" s="47" t="s">
        <v>14</v>
      </c>
      <c r="F62" s="47" t="s">
        <v>15</v>
      </c>
      <c r="G62" s="47" t="s">
        <v>707</v>
      </c>
      <c r="H62" s="48" t="s">
        <v>16</v>
      </c>
      <c r="I62" s="49">
        <v>25</v>
      </c>
      <c r="J62" s="50">
        <v>0</v>
      </c>
      <c r="K62" s="50">
        <v>0</v>
      </c>
      <c r="L62" s="50">
        <v>0</v>
      </c>
      <c r="M62" s="50">
        <v>0</v>
      </c>
      <c r="N62" s="50">
        <v>0</v>
      </c>
      <c r="O62" s="50">
        <v>0</v>
      </c>
      <c r="P62" s="50">
        <v>0</v>
      </c>
      <c r="Q62" s="50">
        <v>0</v>
      </c>
      <c r="R62" s="50">
        <v>0</v>
      </c>
      <c r="S62" s="50">
        <v>0</v>
      </c>
      <c r="T62" s="50">
        <v>0</v>
      </c>
      <c r="U62" s="50">
        <v>0</v>
      </c>
      <c r="V62" s="50">
        <v>0</v>
      </c>
      <c r="W62" s="50">
        <v>0</v>
      </c>
      <c r="X62" s="50">
        <v>0</v>
      </c>
      <c r="Y62" s="50">
        <v>0</v>
      </c>
      <c r="Z62" s="50">
        <v>0</v>
      </c>
      <c r="AA62" s="50">
        <v>0</v>
      </c>
      <c r="AB62" s="50">
        <v>0</v>
      </c>
      <c r="AC62" s="50">
        <v>0</v>
      </c>
      <c r="AD62" s="50">
        <v>3.3858659746881E-6</v>
      </c>
      <c r="AE62" s="50">
        <v>1.6661866143297E-5</v>
      </c>
      <c r="AF62" s="50">
        <v>4.6446574632130001E-6</v>
      </c>
      <c r="AG62" s="30">
        <v>1.658555947552E-6</v>
      </c>
      <c r="AH62" s="88">
        <v>1.9082548590059998E-6</v>
      </c>
    </row>
    <row r="63" spans="1:34" ht="15" customHeight="1" x14ac:dyDescent="0.25">
      <c r="A63" s="47" t="s">
        <v>10</v>
      </c>
      <c r="B63" s="47" t="s">
        <v>11</v>
      </c>
      <c r="C63" s="47" t="s">
        <v>12</v>
      </c>
      <c r="D63" s="47" t="s">
        <v>13</v>
      </c>
      <c r="E63" s="47" t="s">
        <v>14</v>
      </c>
      <c r="F63" s="47" t="s">
        <v>15</v>
      </c>
      <c r="G63" s="47" t="s">
        <v>707</v>
      </c>
      <c r="H63" s="48" t="s">
        <v>17</v>
      </c>
      <c r="I63" s="49">
        <v>1</v>
      </c>
      <c r="J63" s="50">
        <v>0</v>
      </c>
      <c r="K63" s="50">
        <v>0</v>
      </c>
      <c r="L63" s="50">
        <v>0</v>
      </c>
      <c r="M63" s="50">
        <v>0</v>
      </c>
      <c r="N63" s="50">
        <v>0</v>
      </c>
      <c r="O63" s="50">
        <v>0</v>
      </c>
      <c r="P63" s="50">
        <v>0</v>
      </c>
      <c r="Q63" s="50">
        <v>0</v>
      </c>
      <c r="R63" s="50">
        <v>0</v>
      </c>
      <c r="S63" s="50">
        <v>0</v>
      </c>
      <c r="T63" s="50">
        <v>0</v>
      </c>
      <c r="U63" s="50">
        <v>0</v>
      </c>
      <c r="V63" s="50">
        <v>0</v>
      </c>
      <c r="W63" s="50">
        <v>0</v>
      </c>
      <c r="X63" s="50">
        <v>0</v>
      </c>
      <c r="Y63" s="50">
        <v>0</v>
      </c>
      <c r="Z63" s="50">
        <v>0</v>
      </c>
      <c r="AA63" s="50">
        <v>0</v>
      </c>
      <c r="AB63" s="50">
        <v>0</v>
      </c>
      <c r="AC63" s="50">
        <v>0</v>
      </c>
      <c r="AD63" s="50">
        <v>7.3079626526200998E-3</v>
      </c>
      <c r="AE63" s="50">
        <v>3.5939404131617399E-2</v>
      </c>
      <c r="AF63" s="50">
        <v>1.0025460860290899E-2</v>
      </c>
      <c r="AG63" s="30">
        <v>3.5732303725922901E-3</v>
      </c>
      <c r="AH63" s="88">
        <v>4.1161392686142901E-3</v>
      </c>
    </row>
    <row r="64" spans="1:34" ht="15" customHeight="1" x14ac:dyDescent="0.25">
      <c r="A64" s="47" t="s">
        <v>10</v>
      </c>
      <c r="B64" s="47" t="s">
        <v>11</v>
      </c>
      <c r="C64" s="47" t="s">
        <v>12</v>
      </c>
      <c r="D64" s="47" t="s">
        <v>13</v>
      </c>
      <c r="E64" s="47" t="s">
        <v>14</v>
      </c>
      <c r="F64" s="47" t="s">
        <v>15</v>
      </c>
      <c r="G64" s="47" t="s">
        <v>707</v>
      </c>
      <c r="H64" s="48" t="s">
        <v>18</v>
      </c>
      <c r="I64" s="49">
        <v>298</v>
      </c>
      <c r="J64" s="50">
        <v>0</v>
      </c>
      <c r="K64" s="50">
        <v>0</v>
      </c>
      <c r="L64" s="50">
        <v>0</v>
      </c>
      <c r="M64" s="50">
        <v>0</v>
      </c>
      <c r="N64" s="50">
        <v>0</v>
      </c>
      <c r="O64" s="50">
        <v>0</v>
      </c>
      <c r="P64" s="50">
        <v>0</v>
      </c>
      <c r="Q64" s="50">
        <v>0</v>
      </c>
      <c r="R64" s="50">
        <v>0</v>
      </c>
      <c r="S64" s="50">
        <v>0</v>
      </c>
      <c r="T64" s="50">
        <v>0</v>
      </c>
      <c r="U64" s="50">
        <v>0</v>
      </c>
      <c r="V64" s="50">
        <v>0</v>
      </c>
      <c r="W64" s="50">
        <v>0</v>
      </c>
      <c r="X64" s="50">
        <v>0</v>
      </c>
      <c r="Y64" s="50">
        <v>0</v>
      </c>
      <c r="Z64" s="50">
        <v>0</v>
      </c>
      <c r="AA64" s="50">
        <v>0</v>
      </c>
      <c r="AB64" s="50">
        <v>0</v>
      </c>
      <c r="AC64" s="50">
        <v>0</v>
      </c>
      <c r="AD64" s="50">
        <v>4.0359522418279762E-6</v>
      </c>
      <c r="AE64" s="50">
        <v>1.9860944442811009E-5</v>
      </c>
      <c r="AF64" s="50">
        <v>5.5364316961500153E-6</v>
      </c>
      <c r="AG64" s="30">
        <v>1.9792300649779989E-6</v>
      </c>
      <c r="AH64" s="88">
        <v>2.2771699808029999E-6</v>
      </c>
    </row>
    <row r="65" spans="1:34" ht="15" customHeight="1" x14ac:dyDescent="0.25">
      <c r="A65" s="47" t="s">
        <v>10</v>
      </c>
      <c r="B65" s="47" t="s">
        <v>11</v>
      </c>
      <c r="C65" s="47" t="s">
        <v>12</v>
      </c>
      <c r="D65" s="47" t="s">
        <v>13</v>
      </c>
      <c r="E65" s="47" t="s">
        <v>14</v>
      </c>
      <c r="F65" s="47" t="s">
        <v>15</v>
      </c>
      <c r="G65" s="47" t="s">
        <v>778</v>
      </c>
      <c r="H65" s="48" t="s">
        <v>16</v>
      </c>
      <c r="I65" s="49">
        <v>25</v>
      </c>
      <c r="J65" s="50">
        <v>0</v>
      </c>
      <c r="K65" s="50">
        <v>0</v>
      </c>
      <c r="L65" s="50">
        <v>0</v>
      </c>
      <c r="M65" s="50">
        <v>0</v>
      </c>
      <c r="N65" s="50">
        <v>0</v>
      </c>
      <c r="O65" s="50">
        <v>0</v>
      </c>
      <c r="P65" s="50">
        <v>0</v>
      </c>
      <c r="Q65" s="50">
        <v>0</v>
      </c>
      <c r="R65" s="50">
        <v>0</v>
      </c>
      <c r="S65" s="50">
        <v>0</v>
      </c>
      <c r="T65" s="50">
        <v>0</v>
      </c>
      <c r="U65" s="50">
        <v>0</v>
      </c>
      <c r="V65" s="50">
        <v>0</v>
      </c>
      <c r="W65" s="50">
        <v>0</v>
      </c>
      <c r="X65" s="50">
        <v>0</v>
      </c>
      <c r="Y65" s="50">
        <v>0</v>
      </c>
      <c r="Z65" s="50">
        <v>0</v>
      </c>
      <c r="AA65" s="50">
        <v>1.5433845294799174E-8</v>
      </c>
      <c r="AB65" s="50">
        <v>1.4458306794905598E-8</v>
      </c>
      <c r="AC65" s="50">
        <v>1.1684703403790499E-7</v>
      </c>
      <c r="AD65" s="50">
        <v>8.0892476190476252E-12</v>
      </c>
      <c r="AE65" s="50">
        <v>5.7016574040000001E-9</v>
      </c>
      <c r="AF65" s="50">
        <v>0</v>
      </c>
      <c r="AG65" s="30">
        <v>0</v>
      </c>
      <c r="AH65" s="88">
        <v>0</v>
      </c>
    </row>
    <row r="66" spans="1:34" ht="15" customHeight="1" x14ac:dyDescent="0.25">
      <c r="A66" s="47" t="s">
        <v>10</v>
      </c>
      <c r="B66" s="47" t="s">
        <v>11</v>
      </c>
      <c r="C66" s="47" t="s">
        <v>12</v>
      </c>
      <c r="D66" s="47" t="s">
        <v>13</v>
      </c>
      <c r="E66" s="47" t="s">
        <v>14</v>
      </c>
      <c r="F66" s="47" t="s">
        <v>15</v>
      </c>
      <c r="G66" s="47" t="s">
        <v>778</v>
      </c>
      <c r="H66" s="48" t="s">
        <v>17</v>
      </c>
      <c r="I66" s="49">
        <v>1</v>
      </c>
      <c r="J66" s="50">
        <v>0</v>
      </c>
      <c r="K66" s="50">
        <v>0</v>
      </c>
      <c r="L66" s="50">
        <v>0</v>
      </c>
      <c r="M66" s="50">
        <v>0</v>
      </c>
      <c r="N66" s="50">
        <v>0</v>
      </c>
      <c r="O66" s="50">
        <v>0</v>
      </c>
      <c r="P66" s="50">
        <v>0</v>
      </c>
      <c r="Q66" s="50">
        <v>0</v>
      </c>
      <c r="R66" s="50">
        <v>0</v>
      </c>
      <c r="S66" s="50">
        <v>0</v>
      </c>
      <c r="T66" s="50">
        <v>0</v>
      </c>
      <c r="U66" s="50">
        <v>0</v>
      </c>
      <c r="V66" s="50">
        <v>0</v>
      </c>
      <c r="W66" s="50">
        <v>0</v>
      </c>
      <c r="X66" s="50">
        <v>0</v>
      </c>
      <c r="Y66" s="50">
        <v>0</v>
      </c>
      <c r="Z66" s="50">
        <v>0</v>
      </c>
      <c r="AA66" s="50">
        <v>1.5454423755192301E-5</v>
      </c>
      <c r="AB66" s="50">
        <v>1.44775845372988E-5</v>
      </c>
      <c r="AC66" s="50">
        <v>1.1700283008328999E-4</v>
      </c>
      <c r="AD66" s="50">
        <v>8.1000337239999992E-9</v>
      </c>
      <c r="AE66" s="50">
        <v>5.709259614169E-6</v>
      </c>
      <c r="AF66" s="50">
        <v>0</v>
      </c>
      <c r="AG66" s="30">
        <v>0</v>
      </c>
      <c r="AH66" s="88">
        <v>0</v>
      </c>
    </row>
    <row r="67" spans="1:34" ht="15" customHeight="1" x14ac:dyDescent="0.25">
      <c r="A67" s="47" t="s">
        <v>10</v>
      </c>
      <c r="B67" s="47" t="s">
        <v>11</v>
      </c>
      <c r="C67" s="47" t="s">
        <v>12</v>
      </c>
      <c r="D67" s="47" t="s">
        <v>13</v>
      </c>
      <c r="E67" s="47" t="s">
        <v>14</v>
      </c>
      <c r="F67" s="47" t="s">
        <v>15</v>
      </c>
      <c r="G67" s="47" t="s">
        <v>778</v>
      </c>
      <c r="H67" s="48" t="s">
        <v>18</v>
      </c>
      <c r="I67" s="49">
        <v>298</v>
      </c>
      <c r="J67" s="50">
        <v>0</v>
      </c>
      <c r="K67" s="50">
        <v>0</v>
      </c>
      <c r="L67" s="50">
        <v>0</v>
      </c>
      <c r="M67" s="50">
        <v>0</v>
      </c>
      <c r="N67" s="50">
        <v>0</v>
      </c>
      <c r="O67" s="50">
        <v>0</v>
      </c>
      <c r="P67" s="50">
        <v>0</v>
      </c>
      <c r="Q67" s="50">
        <v>0</v>
      </c>
      <c r="R67" s="50">
        <v>0</v>
      </c>
      <c r="S67" s="50">
        <v>0</v>
      </c>
      <c r="T67" s="50">
        <v>0</v>
      </c>
      <c r="U67" s="50">
        <v>0</v>
      </c>
      <c r="V67" s="50">
        <v>0</v>
      </c>
      <c r="W67" s="50">
        <v>0</v>
      </c>
      <c r="X67" s="50">
        <v>0</v>
      </c>
      <c r="Y67" s="50">
        <v>0</v>
      </c>
      <c r="Z67" s="50">
        <v>0</v>
      </c>
      <c r="AA67" s="50">
        <v>3.679428718280141E-8</v>
      </c>
      <c r="AB67" s="50">
        <v>3.4468603399055007E-8</v>
      </c>
      <c r="AC67" s="50">
        <v>2.7856332914636637E-7</v>
      </c>
      <c r="AD67" s="50">
        <v>1.9284767193548375E-11</v>
      </c>
      <c r="AE67" s="50">
        <v>1.3592751251999993E-8</v>
      </c>
      <c r="AF67" s="50">
        <v>0</v>
      </c>
      <c r="AG67" s="30">
        <v>0</v>
      </c>
      <c r="AH67" s="88">
        <v>0</v>
      </c>
    </row>
    <row r="68" spans="1:34" ht="15" customHeight="1" x14ac:dyDescent="0.25">
      <c r="A68" s="47" t="s">
        <v>10</v>
      </c>
      <c r="B68" s="47" t="s">
        <v>11</v>
      </c>
      <c r="C68" s="47" t="s">
        <v>12</v>
      </c>
      <c r="D68" s="47" t="s">
        <v>13</v>
      </c>
      <c r="E68" s="47" t="s">
        <v>14</v>
      </c>
      <c r="F68" s="47" t="s">
        <v>15</v>
      </c>
      <c r="G68" s="47" t="s">
        <v>708</v>
      </c>
      <c r="H68" s="48" t="s">
        <v>16</v>
      </c>
      <c r="I68" s="49">
        <v>25</v>
      </c>
      <c r="J68" s="50">
        <v>0</v>
      </c>
      <c r="K68" s="50">
        <v>0</v>
      </c>
      <c r="L68" s="50">
        <v>0</v>
      </c>
      <c r="M68" s="50">
        <v>0</v>
      </c>
      <c r="N68" s="50">
        <v>0</v>
      </c>
      <c r="O68" s="50">
        <v>0</v>
      </c>
      <c r="P68" s="50">
        <v>0</v>
      </c>
      <c r="Q68" s="50">
        <v>0</v>
      </c>
      <c r="R68" s="50">
        <v>0</v>
      </c>
      <c r="S68" s="50">
        <v>5.2960039454666864E-5</v>
      </c>
      <c r="T68" s="50">
        <v>6.2110852919883917E-5</v>
      </c>
      <c r="U68" s="50">
        <v>1.17640998143032E-3</v>
      </c>
      <c r="V68" s="50">
        <v>4.3431023951214496E-4</v>
      </c>
      <c r="W68" s="50">
        <v>6.8461186789822251E-5</v>
      </c>
      <c r="X68" s="50">
        <v>2.4573112093005727E-7</v>
      </c>
      <c r="Y68" s="50">
        <v>0</v>
      </c>
      <c r="Z68" s="50">
        <v>2.5877014143338252E-7</v>
      </c>
      <c r="AA68" s="50">
        <v>6.1122376491078254E-8</v>
      </c>
      <c r="AB68" s="50">
        <v>7.6030756859172494E-8</v>
      </c>
      <c r="AC68" s="50">
        <v>0</v>
      </c>
      <c r="AD68" s="50">
        <v>0</v>
      </c>
      <c r="AE68" s="50">
        <v>0</v>
      </c>
      <c r="AF68" s="50">
        <v>0</v>
      </c>
      <c r="AG68" s="30">
        <v>0</v>
      </c>
      <c r="AH68" s="88">
        <v>0</v>
      </c>
    </row>
    <row r="69" spans="1:34" ht="15" customHeight="1" x14ac:dyDescent="0.25">
      <c r="A69" s="47" t="s">
        <v>10</v>
      </c>
      <c r="B69" s="47" t="s">
        <v>11</v>
      </c>
      <c r="C69" s="47" t="s">
        <v>12</v>
      </c>
      <c r="D69" s="47" t="s">
        <v>13</v>
      </c>
      <c r="E69" s="47" t="s">
        <v>14</v>
      </c>
      <c r="F69" s="47" t="s">
        <v>15</v>
      </c>
      <c r="G69" s="47" t="s">
        <v>708</v>
      </c>
      <c r="H69" s="48" t="s">
        <v>17</v>
      </c>
      <c r="I69" s="49">
        <v>1</v>
      </c>
      <c r="J69" s="50">
        <v>0</v>
      </c>
      <c r="K69" s="50">
        <v>0</v>
      </c>
      <c r="L69" s="50">
        <v>0</v>
      </c>
      <c r="M69" s="50">
        <v>0</v>
      </c>
      <c r="N69" s="50">
        <v>0</v>
      </c>
      <c r="O69" s="50">
        <v>0</v>
      </c>
      <c r="P69" s="50">
        <v>0</v>
      </c>
      <c r="Q69" s="50">
        <v>0</v>
      </c>
      <c r="R69" s="50">
        <v>0</v>
      </c>
      <c r="S69" s="50">
        <v>0.11199989143872935</v>
      </c>
      <c r="T69" s="50">
        <v>0.13172469687248967</v>
      </c>
      <c r="U69" s="50">
        <v>2.4949302886174198</v>
      </c>
      <c r="V69" s="50">
        <v>0.92108515595735807</v>
      </c>
      <c r="W69" s="50">
        <v>0.147651839410326</v>
      </c>
      <c r="X69" s="50">
        <v>5.2114656126846497E-4</v>
      </c>
      <c r="Y69" s="50">
        <v>0</v>
      </c>
      <c r="Z69" s="50">
        <v>5.5798187829720291E-4</v>
      </c>
      <c r="AA69" s="50">
        <v>1.31836628611768E-4</v>
      </c>
      <c r="AB69" s="50">
        <v>1.6398408886708201E-4</v>
      </c>
      <c r="AC69" s="50">
        <v>0</v>
      </c>
      <c r="AD69" s="50">
        <v>0</v>
      </c>
      <c r="AE69" s="50">
        <v>0</v>
      </c>
      <c r="AF69" s="50">
        <v>0</v>
      </c>
      <c r="AG69" s="30">
        <v>0</v>
      </c>
      <c r="AH69" s="88">
        <v>0</v>
      </c>
    </row>
    <row r="70" spans="1:34" ht="15" customHeight="1" x14ac:dyDescent="0.25">
      <c r="A70" s="47" t="s">
        <v>10</v>
      </c>
      <c r="B70" s="47" t="s">
        <v>11</v>
      </c>
      <c r="C70" s="47" t="s">
        <v>12</v>
      </c>
      <c r="D70" s="47" t="s">
        <v>13</v>
      </c>
      <c r="E70" s="47" t="s">
        <v>14</v>
      </c>
      <c r="F70" s="47" t="s">
        <v>15</v>
      </c>
      <c r="G70" s="47" t="s">
        <v>708</v>
      </c>
      <c r="H70" s="48" t="s">
        <v>18</v>
      </c>
      <c r="I70" s="49">
        <v>298</v>
      </c>
      <c r="J70" s="50">
        <v>0</v>
      </c>
      <c r="K70" s="50">
        <v>0</v>
      </c>
      <c r="L70" s="50">
        <v>0</v>
      </c>
      <c r="M70" s="50">
        <v>0</v>
      </c>
      <c r="N70" s="50">
        <v>0</v>
      </c>
      <c r="O70" s="50">
        <v>0</v>
      </c>
      <c r="P70" s="50">
        <v>0</v>
      </c>
      <c r="Q70" s="50">
        <v>0</v>
      </c>
      <c r="R70" s="50">
        <v>0</v>
      </c>
      <c r="S70" s="50">
        <v>6.3128367029962896E-5</v>
      </c>
      <c r="T70" s="50">
        <v>7.4036136680501641E-5</v>
      </c>
      <c r="U70" s="50">
        <v>1.4022806978649415E-3</v>
      </c>
      <c r="V70" s="50">
        <v>5.1769780549847685E-4</v>
      </c>
      <c r="W70" s="50">
        <v>8.1605734653468135E-5</v>
      </c>
      <c r="X70" s="50">
        <v>2.9291149614862826E-7</v>
      </c>
      <c r="Y70" s="50">
        <v>0</v>
      </c>
      <c r="Z70" s="50">
        <v>3.0845400858859194E-7</v>
      </c>
      <c r="AA70" s="50">
        <v>7.2857872777365283E-8</v>
      </c>
      <c r="AB70" s="50">
        <v>9.0628662176133926E-8</v>
      </c>
      <c r="AC70" s="50">
        <v>0</v>
      </c>
      <c r="AD70" s="50">
        <v>0</v>
      </c>
      <c r="AE70" s="50">
        <v>0</v>
      </c>
      <c r="AF70" s="50">
        <v>0</v>
      </c>
      <c r="AG70" s="30">
        <v>0</v>
      </c>
      <c r="AH70" s="88">
        <v>0</v>
      </c>
    </row>
    <row r="71" spans="1:34" ht="15" customHeight="1" x14ac:dyDescent="0.25">
      <c r="A71" s="47" t="s">
        <v>10</v>
      </c>
      <c r="B71" s="47" t="s">
        <v>11</v>
      </c>
      <c r="C71" s="47" t="s">
        <v>12</v>
      </c>
      <c r="D71" s="47" t="s">
        <v>13</v>
      </c>
      <c r="E71" s="47" t="s">
        <v>14</v>
      </c>
      <c r="F71" s="47" t="s">
        <v>15</v>
      </c>
      <c r="G71" s="47" t="s">
        <v>709</v>
      </c>
      <c r="H71" s="48" t="s">
        <v>16</v>
      </c>
      <c r="I71" s="49">
        <v>25</v>
      </c>
      <c r="J71" s="50">
        <v>0</v>
      </c>
      <c r="K71" s="50">
        <v>0</v>
      </c>
      <c r="L71" s="50">
        <v>0</v>
      </c>
      <c r="M71" s="50">
        <v>0</v>
      </c>
      <c r="N71" s="50">
        <v>0</v>
      </c>
      <c r="O71" s="50">
        <v>0</v>
      </c>
      <c r="P71" s="50">
        <v>0</v>
      </c>
      <c r="Q71" s="50">
        <v>0</v>
      </c>
      <c r="R71" s="50">
        <v>0</v>
      </c>
      <c r="S71" s="50">
        <v>0</v>
      </c>
      <c r="T71" s="50">
        <v>0</v>
      </c>
      <c r="U71" s="50">
        <v>0</v>
      </c>
      <c r="V71" s="50">
        <v>0</v>
      </c>
      <c r="W71" s="50">
        <v>0</v>
      </c>
      <c r="X71" s="50">
        <v>0</v>
      </c>
      <c r="Y71" s="50">
        <v>0</v>
      </c>
      <c r="Z71" s="50">
        <v>0</v>
      </c>
      <c r="AA71" s="50">
        <v>0</v>
      </c>
      <c r="AB71" s="50">
        <v>0</v>
      </c>
      <c r="AC71" s="50">
        <v>0</v>
      </c>
      <c r="AD71" s="50">
        <v>7.9619824123297502E-6</v>
      </c>
      <c r="AE71" s="50">
        <v>2.1803076106509998E-5</v>
      </c>
      <c r="AF71" s="50">
        <v>3.2745896194730002E-6</v>
      </c>
      <c r="AG71" s="30">
        <v>2.312625656502E-6</v>
      </c>
      <c r="AH71" s="88">
        <v>1.1674664811970001E-6</v>
      </c>
    </row>
    <row r="72" spans="1:34" ht="15" customHeight="1" x14ac:dyDescent="0.25">
      <c r="A72" s="47" t="s">
        <v>10</v>
      </c>
      <c r="B72" s="47" t="s">
        <v>11</v>
      </c>
      <c r="C72" s="47" t="s">
        <v>12</v>
      </c>
      <c r="D72" s="47" t="s">
        <v>13</v>
      </c>
      <c r="E72" s="47" t="s">
        <v>14</v>
      </c>
      <c r="F72" s="47" t="s">
        <v>15</v>
      </c>
      <c r="G72" s="47" t="s">
        <v>709</v>
      </c>
      <c r="H72" s="48" t="s">
        <v>17</v>
      </c>
      <c r="I72" s="49">
        <v>1</v>
      </c>
      <c r="J72" s="50">
        <v>0</v>
      </c>
      <c r="K72" s="50">
        <v>0</v>
      </c>
      <c r="L72" s="50">
        <v>0</v>
      </c>
      <c r="M72" s="50">
        <v>0</v>
      </c>
      <c r="N72" s="50">
        <v>0</v>
      </c>
      <c r="O72" s="50">
        <v>0</v>
      </c>
      <c r="P72" s="50">
        <v>0</v>
      </c>
      <c r="Q72" s="50">
        <v>0</v>
      </c>
      <c r="R72" s="50">
        <v>0</v>
      </c>
      <c r="S72" s="50">
        <v>0</v>
      </c>
      <c r="T72" s="50">
        <v>0</v>
      </c>
      <c r="U72" s="50">
        <v>0</v>
      </c>
      <c r="V72" s="50">
        <v>0</v>
      </c>
      <c r="W72" s="50">
        <v>0</v>
      </c>
      <c r="X72" s="50">
        <v>0</v>
      </c>
      <c r="Y72" s="50">
        <v>0</v>
      </c>
      <c r="Z72" s="50">
        <v>0</v>
      </c>
      <c r="AA72" s="50">
        <v>0</v>
      </c>
      <c r="AB72" s="50">
        <v>0</v>
      </c>
      <c r="AC72" s="50">
        <v>0</v>
      </c>
      <c r="AD72" s="50">
        <v>1.7169624639741699E-2</v>
      </c>
      <c r="AE72" s="50">
        <v>4.70155667179196E-2</v>
      </c>
      <c r="AF72" s="50">
        <v>7.0606598783445901E-3</v>
      </c>
      <c r="AG72" s="30">
        <v>4.9878983051578306E-3</v>
      </c>
      <c r="AH72" s="88">
        <v>2.51765162395899E-3</v>
      </c>
    </row>
    <row r="73" spans="1:34" ht="15" customHeight="1" x14ac:dyDescent="0.25">
      <c r="A73" s="47" t="s">
        <v>10</v>
      </c>
      <c r="B73" s="47" t="s">
        <v>11</v>
      </c>
      <c r="C73" s="47" t="s">
        <v>12</v>
      </c>
      <c r="D73" s="47" t="s">
        <v>13</v>
      </c>
      <c r="E73" s="47" t="s">
        <v>14</v>
      </c>
      <c r="F73" s="47" t="s">
        <v>15</v>
      </c>
      <c r="G73" s="47" t="s">
        <v>709</v>
      </c>
      <c r="H73" s="48" t="s">
        <v>18</v>
      </c>
      <c r="I73" s="49">
        <v>298</v>
      </c>
      <c r="J73" s="50">
        <v>0</v>
      </c>
      <c r="K73" s="50">
        <v>0</v>
      </c>
      <c r="L73" s="50">
        <v>0</v>
      </c>
      <c r="M73" s="50">
        <v>0</v>
      </c>
      <c r="N73" s="50">
        <v>0</v>
      </c>
      <c r="O73" s="50">
        <v>0</v>
      </c>
      <c r="P73" s="50">
        <v>0</v>
      </c>
      <c r="Q73" s="50">
        <v>0</v>
      </c>
      <c r="R73" s="50">
        <v>0</v>
      </c>
      <c r="S73" s="50">
        <v>0</v>
      </c>
      <c r="T73" s="50">
        <v>0</v>
      </c>
      <c r="U73" s="50">
        <v>0</v>
      </c>
      <c r="V73" s="50">
        <v>0</v>
      </c>
      <c r="W73" s="50">
        <v>0</v>
      </c>
      <c r="X73" s="50">
        <v>0</v>
      </c>
      <c r="Y73" s="50">
        <v>0</v>
      </c>
      <c r="Z73" s="50">
        <v>0</v>
      </c>
      <c r="AA73" s="50">
        <v>0</v>
      </c>
      <c r="AB73" s="50">
        <v>0</v>
      </c>
      <c r="AC73" s="50">
        <v>0</v>
      </c>
      <c r="AD73" s="50">
        <v>9.4910578506457108E-6</v>
      </c>
      <c r="AE73" s="50">
        <v>2.5987005135700002E-5</v>
      </c>
      <c r="AF73" s="50">
        <v>3.9023864368650058E-6</v>
      </c>
      <c r="AG73" s="30">
        <v>2.7567518272060012E-6</v>
      </c>
      <c r="AH73" s="88">
        <v>1.3916327642409999E-6</v>
      </c>
    </row>
    <row r="74" spans="1:34" ht="15" customHeight="1" x14ac:dyDescent="0.25">
      <c r="A74" s="47" t="s">
        <v>10</v>
      </c>
      <c r="B74" s="47" t="s">
        <v>11</v>
      </c>
      <c r="C74" s="47" t="s">
        <v>12</v>
      </c>
      <c r="D74" s="47" t="s">
        <v>13</v>
      </c>
      <c r="E74" s="47" t="s">
        <v>14</v>
      </c>
      <c r="F74" s="47" t="s">
        <v>15</v>
      </c>
      <c r="G74" s="47" t="s">
        <v>710</v>
      </c>
      <c r="H74" s="48" t="s">
        <v>16</v>
      </c>
      <c r="I74" s="49">
        <v>25</v>
      </c>
      <c r="J74" s="50">
        <v>0</v>
      </c>
      <c r="K74" s="50">
        <v>0</v>
      </c>
      <c r="L74" s="50">
        <v>0</v>
      </c>
      <c r="M74" s="50">
        <v>0</v>
      </c>
      <c r="N74" s="50">
        <v>0</v>
      </c>
      <c r="O74" s="50">
        <v>0</v>
      </c>
      <c r="P74" s="50">
        <v>0</v>
      </c>
      <c r="Q74" s="50">
        <v>0</v>
      </c>
      <c r="R74" s="50">
        <v>0</v>
      </c>
      <c r="S74" s="50">
        <v>0</v>
      </c>
      <c r="T74" s="50">
        <v>0</v>
      </c>
      <c r="U74" s="50">
        <v>0</v>
      </c>
      <c r="V74" s="50">
        <v>0</v>
      </c>
      <c r="W74" s="50">
        <v>0</v>
      </c>
      <c r="X74" s="50">
        <v>5.2794416641543501E-5</v>
      </c>
      <c r="Y74" s="50">
        <v>1.2459794264680325E-4</v>
      </c>
      <c r="Z74" s="50">
        <v>9.4614744047618994E-5</v>
      </c>
      <c r="AA74" s="50">
        <v>5.7743427178756499E-5</v>
      </c>
      <c r="AB74" s="50">
        <v>5.795461842201801E-5</v>
      </c>
      <c r="AC74" s="50">
        <v>6.0637007649572255E-5</v>
      </c>
      <c r="AD74" s="50">
        <v>4.9831574711812006E-5</v>
      </c>
      <c r="AE74" s="50">
        <v>1.3578779475079E-5</v>
      </c>
      <c r="AF74" s="50">
        <v>7.4513680499999994E-6</v>
      </c>
      <c r="AG74" s="30">
        <v>9.3719109017879995E-6</v>
      </c>
      <c r="AH74" s="88">
        <v>9.4438684543869996E-6</v>
      </c>
    </row>
    <row r="75" spans="1:34" ht="15" customHeight="1" x14ac:dyDescent="0.25">
      <c r="A75" s="47" t="s">
        <v>10</v>
      </c>
      <c r="B75" s="47" t="s">
        <v>11</v>
      </c>
      <c r="C75" s="47" t="s">
        <v>12</v>
      </c>
      <c r="D75" s="47" t="s">
        <v>13</v>
      </c>
      <c r="E75" s="47" t="s">
        <v>14</v>
      </c>
      <c r="F75" s="47" t="s">
        <v>15</v>
      </c>
      <c r="G75" s="47" t="s">
        <v>710</v>
      </c>
      <c r="H75" s="48" t="s">
        <v>17</v>
      </c>
      <c r="I75" s="49">
        <v>1</v>
      </c>
      <c r="J75" s="50">
        <v>0</v>
      </c>
      <c r="K75" s="50">
        <v>0</v>
      </c>
      <c r="L75" s="50">
        <v>0</v>
      </c>
      <c r="M75" s="50">
        <v>0</v>
      </c>
      <c r="N75" s="50">
        <v>0</v>
      </c>
      <c r="O75" s="50">
        <v>0</v>
      </c>
      <c r="P75" s="50">
        <v>0</v>
      </c>
      <c r="Q75" s="50">
        <v>0</v>
      </c>
      <c r="R75" s="50">
        <v>0</v>
      </c>
      <c r="S75" s="50">
        <v>0</v>
      </c>
      <c r="T75" s="50">
        <v>0</v>
      </c>
      <c r="U75" s="50">
        <v>0</v>
      </c>
      <c r="V75" s="50">
        <v>0</v>
      </c>
      <c r="W75" s="50">
        <v>0</v>
      </c>
      <c r="X75" s="50">
        <v>0.11196639881338601</v>
      </c>
      <c r="Y75" s="50">
        <v>0.26424731676534002</v>
      </c>
      <c r="Z75" s="50">
        <v>0.200658561258</v>
      </c>
      <c r="AA75" s="50">
        <v>0.122462260360706</v>
      </c>
      <c r="AB75" s="50">
        <v>0.104978113180368</v>
      </c>
      <c r="AC75" s="50">
        <v>0.130771632862585</v>
      </c>
      <c r="AD75" s="50">
        <v>0.107471541603438</v>
      </c>
      <c r="AE75" s="50">
        <v>2.9282264147782698E-2</v>
      </c>
      <c r="AF75" s="50">
        <v>1.606872175926E-2</v>
      </c>
      <c r="AG75" s="30">
        <v>2.0210021853051499E-2</v>
      </c>
      <c r="AH75" s="88">
        <v>2.0364001240410098E-2</v>
      </c>
    </row>
    <row r="76" spans="1:34" ht="15" customHeight="1" x14ac:dyDescent="0.25">
      <c r="A76" s="47" t="s">
        <v>10</v>
      </c>
      <c r="B76" s="47" t="s">
        <v>11</v>
      </c>
      <c r="C76" s="47" t="s">
        <v>12</v>
      </c>
      <c r="D76" s="47" t="s">
        <v>13</v>
      </c>
      <c r="E76" s="47" t="s">
        <v>14</v>
      </c>
      <c r="F76" s="47" t="s">
        <v>15</v>
      </c>
      <c r="G76" s="47" t="s">
        <v>710</v>
      </c>
      <c r="H76" s="48" t="s">
        <v>18</v>
      </c>
      <c r="I76" s="49">
        <v>298</v>
      </c>
      <c r="J76" s="50">
        <v>0</v>
      </c>
      <c r="K76" s="50">
        <v>0</v>
      </c>
      <c r="L76" s="50">
        <v>0</v>
      </c>
      <c r="M76" s="50">
        <v>0</v>
      </c>
      <c r="N76" s="50">
        <v>0</v>
      </c>
      <c r="O76" s="50">
        <v>0</v>
      </c>
      <c r="P76" s="50">
        <v>0</v>
      </c>
      <c r="Q76" s="50">
        <v>0</v>
      </c>
      <c r="R76" s="50">
        <v>0</v>
      </c>
      <c r="S76" s="50">
        <v>0</v>
      </c>
      <c r="T76" s="50">
        <v>0</v>
      </c>
      <c r="U76" s="50">
        <v>0</v>
      </c>
      <c r="V76" s="50">
        <v>0</v>
      </c>
      <c r="W76" s="50">
        <v>0</v>
      </c>
      <c r="X76" s="50">
        <v>6.2930944636719848E-5</v>
      </c>
      <c r="Y76" s="50">
        <v>1.4852074763498947E-4</v>
      </c>
      <c r="Z76" s="50">
        <v>1.1278032923225798E-4</v>
      </c>
      <c r="AA76" s="50">
        <v>6.8830165197077456E-5</v>
      </c>
      <c r="AB76" s="50">
        <v>5.577534185386853E-5</v>
      </c>
      <c r="AC76" s="50">
        <v>7.2280401649281901E-5</v>
      </c>
      <c r="AD76" s="50">
        <v>5.9408191815329819E-5</v>
      </c>
      <c r="AE76" s="50">
        <v>1.6184631334875E-5</v>
      </c>
      <c r="AF76" s="50">
        <v>8.8815730500000086E-6</v>
      </c>
      <c r="AG76" s="30">
        <v>1.1170657704361012E-5</v>
      </c>
      <c r="AH76" s="88">
        <v>1.1255091895508999E-5</v>
      </c>
    </row>
    <row r="77" spans="1:34" ht="15" customHeight="1" x14ac:dyDescent="0.25">
      <c r="A77" s="47" t="s">
        <v>10</v>
      </c>
      <c r="B77" s="47" t="s">
        <v>11</v>
      </c>
      <c r="C77" s="47" t="s">
        <v>12</v>
      </c>
      <c r="D77" s="47" t="s">
        <v>13</v>
      </c>
      <c r="E77" s="47" t="s">
        <v>14</v>
      </c>
      <c r="F77" s="47" t="s">
        <v>15</v>
      </c>
      <c r="G77" s="47" t="s">
        <v>497</v>
      </c>
      <c r="H77" s="48" t="s">
        <v>16</v>
      </c>
      <c r="I77" s="49">
        <v>25</v>
      </c>
      <c r="J77" s="50">
        <v>9.7418965155660704E-4</v>
      </c>
      <c r="K77" s="50">
        <v>9.4089332220231219E-4</v>
      </c>
      <c r="L77" s="50">
        <v>9.7924907763582243E-4</v>
      </c>
      <c r="M77" s="50">
        <v>8.9316526085291372E-4</v>
      </c>
      <c r="N77" s="50">
        <v>9.2929152102618623E-4</v>
      </c>
      <c r="O77" s="50">
        <v>8.4074760666694268E-4</v>
      </c>
      <c r="P77" s="50">
        <v>9.0244878169778227E-4</v>
      </c>
      <c r="Q77" s="50">
        <v>9.2929352812402941E-4</v>
      </c>
      <c r="R77" s="50">
        <v>9.2548407663356101E-4</v>
      </c>
      <c r="S77" s="50">
        <v>8.6137118657842685E-4</v>
      </c>
      <c r="T77" s="50">
        <v>8.6582875899048636E-4</v>
      </c>
      <c r="U77" s="50">
        <v>9.025132286792E-4</v>
      </c>
      <c r="V77" s="50">
        <v>8.5923043802483754E-4</v>
      </c>
      <c r="W77" s="50">
        <v>1.0260344115002174E-2</v>
      </c>
      <c r="X77" s="50">
        <v>1.0373566201593E-2</v>
      </c>
      <c r="Y77" s="50">
        <v>7.0404258956612504E-3</v>
      </c>
      <c r="Z77" s="50">
        <v>1.2497554601318527E-3</v>
      </c>
      <c r="AA77" s="50">
        <v>0</v>
      </c>
      <c r="AB77" s="50">
        <v>8.1976214347272749E-8</v>
      </c>
      <c r="AC77" s="50">
        <v>9.6174497064196745E-7</v>
      </c>
      <c r="AD77" s="50">
        <v>0</v>
      </c>
      <c r="AE77" s="50">
        <v>0</v>
      </c>
      <c r="AF77" s="50">
        <v>0</v>
      </c>
      <c r="AG77" s="30">
        <v>0</v>
      </c>
      <c r="AH77" s="88">
        <v>0</v>
      </c>
    </row>
    <row r="78" spans="1:34" ht="15" customHeight="1" x14ac:dyDescent="0.25">
      <c r="A78" s="47" t="s">
        <v>10</v>
      </c>
      <c r="B78" s="47" t="s">
        <v>11</v>
      </c>
      <c r="C78" s="47" t="s">
        <v>12</v>
      </c>
      <c r="D78" s="47" t="s">
        <v>13</v>
      </c>
      <c r="E78" s="47" t="s">
        <v>14</v>
      </c>
      <c r="F78" s="47" t="s">
        <v>15</v>
      </c>
      <c r="G78" s="47" t="s">
        <v>497</v>
      </c>
      <c r="H78" s="48" t="s">
        <v>17</v>
      </c>
      <c r="I78" s="49">
        <v>1</v>
      </c>
      <c r="J78" s="50">
        <v>3.6297517229787974</v>
      </c>
      <c r="K78" s="50">
        <v>3.5067525947060187</v>
      </c>
      <c r="L78" s="50">
        <v>3.6496477940803671</v>
      </c>
      <c r="M78" s="50">
        <v>3.3257796683904557</v>
      </c>
      <c r="N78" s="50">
        <v>3.4652218440451343</v>
      </c>
      <c r="O78" s="50">
        <v>3.1310464973885908</v>
      </c>
      <c r="P78" s="50">
        <v>3.3669744009335161</v>
      </c>
      <c r="Q78" s="50">
        <v>3.4634446035782727</v>
      </c>
      <c r="R78" s="50">
        <v>3.4509069981815248</v>
      </c>
      <c r="S78" s="50">
        <v>3.2081537633656847</v>
      </c>
      <c r="T78" s="50">
        <v>3.2209259464622195</v>
      </c>
      <c r="U78" s="50">
        <v>3.3573939940128099</v>
      </c>
      <c r="V78" s="50">
        <v>3.2023231549883597</v>
      </c>
      <c r="W78" s="50">
        <v>3.4727734344522001</v>
      </c>
      <c r="X78" s="50">
        <v>3.5111452132351801</v>
      </c>
      <c r="Y78" s="50">
        <v>2.3829846510850001</v>
      </c>
      <c r="Z78" s="50">
        <v>0.42303032583787703</v>
      </c>
      <c r="AA78" s="50">
        <v>0</v>
      </c>
      <c r="AB78" s="50">
        <v>2.7746890022519201E-5</v>
      </c>
      <c r="AC78" s="50">
        <v>3.2554410648862704E-4</v>
      </c>
      <c r="AD78" s="50">
        <v>0</v>
      </c>
      <c r="AE78" s="50">
        <v>0</v>
      </c>
      <c r="AF78" s="50">
        <v>0</v>
      </c>
      <c r="AG78" s="30">
        <v>0</v>
      </c>
      <c r="AH78" s="88">
        <v>0</v>
      </c>
    </row>
    <row r="79" spans="1:34" ht="15" customHeight="1" x14ac:dyDescent="0.25">
      <c r="A79" s="47" t="s">
        <v>10</v>
      </c>
      <c r="B79" s="47" t="s">
        <v>11</v>
      </c>
      <c r="C79" s="47" t="s">
        <v>12</v>
      </c>
      <c r="D79" s="47" t="s">
        <v>13</v>
      </c>
      <c r="E79" s="47" t="s">
        <v>14</v>
      </c>
      <c r="F79" s="47" t="s">
        <v>15</v>
      </c>
      <c r="G79" s="47" t="s">
        <v>497</v>
      </c>
      <c r="H79" s="48" t="s">
        <v>18</v>
      </c>
      <c r="I79" s="49">
        <v>298</v>
      </c>
      <c r="J79" s="50">
        <v>1.8520145866769176E-2</v>
      </c>
      <c r="K79" s="50">
        <v>1.7893589866015629E-2</v>
      </c>
      <c r="L79" s="50">
        <v>1.8622671822291537E-2</v>
      </c>
      <c r="M79" s="50">
        <v>1.6967172254284263E-2</v>
      </c>
      <c r="N79" s="50">
        <v>1.7683326301630303E-2</v>
      </c>
      <c r="O79" s="50">
        <v>1.5974133331579054E-2</v>
      </c>
      <c r="P79" s="50">
        <v>1.7183743621494448E-2</v>
      </c>
      <c r="Q79" s="50">
        <v>1.7672533610709057E-2</v>
      </c>
      <c r="R79" s="50">
        <v>1.7610163125249483E-2</v>
      </c>
      <c r="S79" s="50">
        <v>1.5345597492896983E-2</v>
      </c>
      <c r="T79" s="50">
        <v>1.6429276123064669E-2</v>
      </c>
      <c r="U79" s="50">
        <v>1.7125371367864316E-2</v>
      </c>
      <c r="V79" s="50">
        <v>1.6340139439131401E-2</v>
      </c>
      <c r="W79" s="50">
        <v>1.7789460890489651E-2</v>
      </c>
      <c r="X79" s="50">
        <v>1.7986077754426004E-2</v>
      </c>
      <c r="Y79" s="50">
        <v>1.2206908977986821E-2</v>
      </c>
      <c r="Z79" s="50">
        <v>2.166882984726112E-3</v>
      </c>
      <c r="AA79" s="50">
        <v>0</v>
      </c>
      <c r="AB79" s="50">
        <v>1.421334670228968E-7</v>
      </c>
      <c r="AC79" s="50">
        <v>1.6675068369749359E-6</v>
      </c>
      <c r="AD79" s="50">
        <v>0</v>
      </c>
      <c r="AE79" s="50">
        <v>0</v>
      </c>
      <c r="AF79" s="50">
        <v>0</v>
      </c>
      <c r="AG79" s="30">
        <v>0</v>
      </c>
      <c r="AH79" s="88">
        <v>0</v>
      </c>
    </row>
    <row r="80" spans="1:34" ht="15" customHeight="1" x14ac:dyDescent="0.25">
      <c r="A80" s="47" t="s">
        <v>10</v>
      </c>
      <c r="B80" s="47" t="s">
        <v>11</v>
      </c>
      <c r="C80" s="47" t="s">
        <v>12</v>
      </c>
      <c r="D80" s="47" t="s">
        <v>13</v>
      </c>
      <c r="E80" s="47" t="s">
        <v>14</v>
      </c>
      <c r="F80" s="47" t="s">
        <v>15</v>
      </c>
      <c r="G80" s="47" t="s">
        <v>711</v>
      </c>
      <c r="H80" s="48" t="s">
        <v>16</v>
      </c>
      <c r="I80" s="49">
        <v>25</v>
      </c>
      <c r="J80" s="50">
        <v>0</v>
      </c>
      <c r="K80" s="50">
        <v>0</v>
      </c>
      <c r="L80" s="50">
        <v>0</v>
      </c>
      <c r="M80" s="50">
        <v>0</v>
      </c>
      <c r="N80" s="50">
        <v>0</v>
      </c>
      <c r="O80" s="50">
        <v>0</v>
      </c>
      <c r="P80" s="50">
        <v>0</v>
      </c>
      <c r="Q80" s="50">
        <v>0</v>
      </c>
      <c r="R80" s="50">
        <v>0</v>
      </c>
      <c r="S80" s="50">
        <v>0</v>
      </c>
      <c r="T80" s="50">
        <v>0</v>
      </c>
      <c r="U80" s="50">
        <v>0</v>
      </c>
      <c r="V80" s="50">
        <v>0</v>
      </c>
      <c r="W80" s="50">
        <v>0</v>
      </c>
      <c r="X80" s="50">
        <v>0</v>
      </c>
      <c r="Y80" s="50">
        <v>0</v>
      </c>
      <c r="Z80" s="50">
        <v>0</v>
      </c>
      <c r="AA80" s="50">
        <v>0</v>
      </c>
      <c r="AB80" s="50">
        <v>0</v>
      </c>
      <c r="AC80" s="50">
        <v>0</v>
      </c>
      <c r="AD80" s="50">
        <v>0</v>
      </c>
      <c r="AE80" s="50">
        <v>0</v>
      </c>
      <c r="AF80" s="50">
        <v>1.03612872977E-7</v>
      </c>
      <c r="AG80" s="30">
        <v>0</v>
      </c>
      <c r="AH80" s="88">
        <v>8.4197183390000007E-9</v>
      </c>
    </row>
    <row r="81" spans="1:34" ht="15" customHeight="1" x14ac:dyDescent="0.25">
      <c r="A81" s="47" t="s">
        <v>10</v>
      </c>
      <c r="B81" s="47" t="s">
        <v>11</v>
      </c>
      <c r="C81" s="47" t="s">
        <v>12</v>
      </c>
      <c r="D81" s="47" t="s">
        <v>13</v>
      </c>
      <c r="E81" s="47" t="s">
        <v>14</v>
      </c>
      <c r="F81" s="47" t="s">
        <v>15</v>
      </c>
      <c r="G81" s="47" t="s">
        <v>711</v>
      </c>
      <c r="H81" s="48" t="s">
        <v>17</v>
      </c>
      <c r="I81" s="49">
        <v>1</v>
      </c>
      <c r="J81" s="50">
        <v>0</v>
      </c>
      <c r="K81" s="50">
        <v>0</v>
      </c>
      <c r="L81" s="50">
        <v>0</v>
      </c>
      <c r="M81" s="50">
        <v>0</v>
      </c>
      <c r="N81" s="50">
        <v>0</v>
      </c>
      <c r="O81" s="50">
        <v>0</v>
      </c>
      <c r="P81" s="50">
        <v>0</v>
      </c>
      <c r="Q81" s="50">
        <v>0</v>
      </c>
      <c r="R81" s="50">
        <v>0</v>
      </c>
      <c r="S81" s="50">
        <v>0</v>
      </c>
      <c r="T81" s="50">
        <v>0</v>
      </c>
      <c r="U81" s="50">
        <v>0</v>
      </c>
      <c r="V81" s="50">
        <v>0</v>
      </c>
      <c r="W81" s="50">
        <v>0</v>
      </c>
      <c r="X81" s="50">
        <v>0</v>
      </c>
      <c r="Y81" s="50">
        <v>0</v>
      </c>
      <c r="Z81" s="50">
        <v>0</v>
      </c>
      <c r="AA81" s="50">
        <v>0</v>
      </c>
      <c r="AB81" s="50">
        <v>0</v>
      </c>
      <c r="AC81" s="50">
        <v>0</v>
      </c>
      <c r="AD81" s="50">
        <v>0</v>
      </c>
      <c r="AE81" s="50">
        <v>0</v>
      </c>
      <c r="AF81" s="50">
        <v>2.19742181009429E-4</v>
      </c>
      <c r="AG81" s="30">
        <v>0</v>
      </c>
      <c r="AH81" s="88">
        <v>1.7698067896382E-5</v>
      </c>
    </row>
    <row r="82" spans="1:34" ht="15" customHeight="1" x14ac:dyDescent="0.25">
      <c r="A82" s="47" t="s">
        <v>10</v>
      </c>
      <c r="B82" s="47" t="s">
        <v>11</v>
      </c>
      <c r="C82" s="47" t="s">
        <v>12</v>
      </c>
      <c r="D82" s="47" t="s">
        <v>13</v>
      </c>
      <c r="E82" s="47" t="s">
        <v>14</v>
      </c>
      <c r="F82" s="47" t="s">
        <v>15</v>
      </c>
      <c r="G82" s="47" t="s">
        <v>711</v>
      </c>
      <c r="H82" s="48" t="s">
        <v>18</v>
      </c>
      <c r="I82" s="49">
        <v>298</v>
      </c>
      <c r="J82" s="50">
        <v>0</v>
      </c>
      <c r="K82" s="50">
        <v>0</v>
      </c>
      <c r="L82" s="50">
        <v>0</v>
      </c>
      <c r="M82" s="50">
        <v>0</v>
      </c>
      <c r="N82" s="50">
        <v>0</v>
      </c>
      <c r="O82" s="50">
        <v>0</v>
      </c>
      <c r="P82" s="50">
        <v>0</v>
      </c>
      <c r="Q82" s="50">
        <v>0</v>
      </c>
      <c r="R82" s="50">
        <v>0</v>
      </c>
      <c r="S82" s="50">
        <v>0</v>
      </c>
      <c r="T82" s="50">
        <v>0</v>
      </c>
      <c r="U82" s="50">
        <v>0</v>
      </c>
      <c r="V82" s="50">
        <v>0</v>
      </c>
      <c r="W82" s="50">
        <v>0</v>
      </c>
      <c r="X82" s="50">
        <v>0</v>
      </c>
      <c r="Y82" s="50">
        <v>0</v>
      </c>
      <c r="Z82" s="50">
        <v>0</v>
      </c>
      <c r="AA82" s="50">
        <v>0</v>
      </c>
      <c r="AB82" s="50">
        <v>0</v>
      </c>
      <c r="AC82" s="50">
        <v>0</v>
      </c>
      <c r="AD82" s="50">
        <v>0</v>
      </c>
      <c r="AE82" s="50">
        <v>0</v>
      </c>
      <c r="AF82" s="50">
        <v>1.2350654458799993E-7</v>
      </c>
      <c r="AG82" s="30">
        <v>0</v>
      </c>
      <c r="AH82" s="88">
        <v>1.020278235199999E-8</v>
      </c>
    </row>
    <row r="83" spans="1:34" ht="15" customHeight="1" x14ac:dyDescent="0.25">
      <c r="A83" s="47" t="s">
        <v>10</v>
      </c>
      <c r="B83" s="47" t="s">
        <v>11</v>
      </c>
      <c r="C83" s="47" t="s">
        <v>12</v>
      </c>
      <c r="D83" s="47" t="s">
        <v>13</v>
      </c>
      <c r="E83" s="47" t="s">
        <v>14</v>
      </c>
      <c r="F83" s="47" t="s">
        <v>15</v>
      </c>
      <c r="G83" s="47" t="s">
        <v>712</v>
      </c>
      <c r="H83" s="48" t="s">
        <v>16</v>
      </c>
      <c r="I83" s="49">
        <v>25</v>
      </c>
      <c r="J83" s="50">
        <v>0</v>
      </c>
      <c r="K83" s="50">
        <v>0</v>
      </c>
      <c r="L83" s="50">
        <v>0</v>
      </c>
      <c r="M83" s="50">
        <v>0</v>
      </c>
      <c r="N83" s="50">
        <v>0</v>
      </c>
      <c r="O83" s="50">
        <v>0</v>
      </c>
      <c r="P83" s="50">
        <v>0</v>
      </c>
      <c r="Q83" s="50">
        <v>0</v>
      </c>
      <c r="R83" s="50">
        <v>0</v>
      </c>
      <c r="S83" s="50">
        <v>0</v>
      </c>
      <c r="T83" s="50">
        <v>0</v>
      </c>
      <c r="U83" s="50">
        <v>0</v>
      </c>
      <c r="V83" s="50">
        <v>0</v>
      </c>
      <c r="W83" s="50">
        <v>0</v>
      </c>
      <c r="X83" s="50">
        <v>0</v>
      </c>
      <c r="Y83" s="50">
        <v>0</v>
      </c>
      <c r="Z83" s="50">
        <v>0</v>
      </c>
      <c r="AA83" s="50">
        <v>0</v>
      </c>
      <c r="AB83" s="50">
        <v>7.8587070791514499E-7</v>
      </c>
      <c r="AC83" s="50">
        <v>5.8333312687804752E-5</v>
      </c>
      <c r="AD83" s="50">
        <v>5.4898364624690494E-6</v>
      </c>
      <c r="AE83" s="50">
        <v>2.230315869774E-6</v>
      </c>
      <c r="AF83" s="50">
        <v>2.9478938509999997E-7</v>
      </c>
      <c r="AG83" s="30">
        <v>7.0182276760499995E-7</v>
      </c>
      <c r="AH83" s="88">
        <v>4.4441380375800002E-7</v>
      </c>
    </row>
    <row r="84" spans="1:34" ht="15" customHeight="1" x14ac:dyDescent="0.25">
      <c r="A84" s="47" t="s">
        <v>10</v>
      </c>
      <c r="B84" s="47" t="s">
        <v>11</v>
      </c>
      <c r="C84" s="47" t="s">
        <v>12</v>
      </c>
      <c r="D84" s="47" t="s">
        <v>13</v>
      </c>
      <c r="E84" s="47" t="s">
        <v>14</v>
      </c>
      <c r="F84" s="47" t="s">
        <v>15</v>
      </c>
      <c r="G84" s="47" t="s">
        <v>712</v>
      </c>
      <c r="H84" s="48" t="s">
        <v>17</v>
      </c>
      <c r="I84" s="49">
        <v>1</v>
      </c>
      <c r="J84" s="50">
        <v>0</v>
      </c>
      <c r="K84" s="50">
        <v>0</v>
      </c>
      <c r="L84" s="50">
        <v>0</v>
      </c>
      <c r="M84" s="50">
        <v>0</v>
      </c>
      <c r="N84" s="50">
        <v>0</v>
      </c>
      <c r="O84" s="50">
        <v>0</v>
      </c>
      <c r="P84" s="50">
        <v>0</v>
      </c>
      <c r="Q84" s="50">
        <v>0</v>
      </c>
      <c r="R84" s="50">
        <v>0</v>
      </c>
      <c r="S84" s="50">
        <v>0</v>
      </c>
      <c r="T84" s="50">
        <v>0</v>
      </c>
      <c r="U84" s="50">
        <v>0</v>
      </c>
      <c r="V84" s="50">
        <v>0</v>
      </c>
      <c r="W84" s="50">
        <v>0</v>
      </c>
      <c r="X84" s="50">
        <v>0</v>
      </c>
      <c r="Y84" s="50">
        <v>0</v>
      </c>
      <c r="Z84" s="50">
        <v>0</v>
      </c>
      <c r="AA84" s="50">
        <v>0</v>
      </c>
      <c r="AB84" s="50">
        <v>1.6882341850395E-3</v>
      </c>
      <c r="AC84" s="50">
        <v>0.12548043304310999</v>
      </c>
      <c r="AD84" s="50">
        <v>1.1846739951920201E-2</v>
      </c>
      <c r="AE84" s="50">
        <v>4.8060228355672596E-3</v>
      </c>
      <c r="AF84" s="50">
        <v>6.3537062181328403E-4</v>
      </c>
      <c r="AG84" s="30">
        <v>1.5104417489777301E-3</v>
      </c>
      <c r="AH84" s="88">
        <v>9.5421729727604302E-4</v>
      </c>
    </row>
    <row r="85" spans="1:34" ht="15" customHeight="1" x14ac:dyDescent="0.25">
      <c r="A85" s="47" t="s">
        <v>10</v>
      </c>
      <c r="B85" s="47" t="s">
        <v>11</v>
      </c>
      <c r="C85" s="47" t="s">
        <v>12</v>
      </c>
      <c r="D85" s="47" t="s">
        <v>13</v>
      </c>
      <c r="E85" s="47" t="s">
        <v>14</v>
      </c>
      <c r="F85" s="47" t="s">
        <v>15</v>
      </c>
      <c r="G85" s="47" t="s">
        <v>712</v>
      </c>
      <c r="H85" s="48" t="s">
        <v>18</v>
      </c>
      <c r="I85" s="49">
        <v>298</v>
      </c>
      <c r="J85" s="50">
        <v>0</v>
      </c>
      <c r="K85" s="50">
        <v>0</v>
      </c>
      <c r="L85" s="50">
        <v>0</v>
      </c>
      <c r="M85" s="50">
        <v>0</v>
      </c>
      <c r="N85" s="50">
        <v>0</v>
      </c>
      <c r="O85" s="50">
        <v>0</v>
      </c>
      <c r="P85" s="50">
        <v>0</v>
      </c>
      <c r="Q85" s="50">
        <v>0</v>
      </c>
      <c r="R85" s="50">
        <v>0</v>
      </c>
      <c r="S85" s="50">
        <v>0</v>
      </c>
      <c r="T85" s="50">
        <v>0</v>
      </c>
      <c r="U85" s="50">
        <v>0</v>
      </c>
      <c r="V85" s="50">
        <v>0</v>
      </c>
      <c r="W85" s="50">
        <v>0</v>
      </c>
      <c r="X85" s="50">
        <v>0</v>
      </c>
      <c r="Y85" s="50">
        <v>0</v>
      </c>
      <c r="Z85" s="50">
        <v>0</v>
      </c>
      <c r="AA85" s="50">
        <v>0</v>
      </c>
      <c r="AB85" s="50">
        <v>9.3675788383485577E-7</v>
      </c>
      <c r="AC85" s="50">
        <v>6.9533308723862961E-5</v>
      </c>
      <c r="AD85" s="50">
        <v>6.5438850632654015E-6</v>
      </c>
      <c r="AE85" s="50">
        <v>2.6585365167699995E-6</v>
      </c>
      <c r="AF85" s="50">
        <v>3.5138894703799903E-7</v>
      </c>
      <c r="AG85" s="30">
        <v>8.3657273898699864E-7</v>
      </c>
      <c r="AH85" s="88">
        <v>5.2974125407899961E-7</v>
      </c>
    </row>
    <row r="86" spans="1:34" ht="15" customHeight="1" x14ac:dyDescent="0.25">
      <c r="A86" s="47" t="s">
        <v>10</v>
      </c>
      <c r="B86" s="47" t="s">
        <v>11</v>
      </c>
      <c r="C86" s="47" t="s">
        <v>12</v>
      </c>
      <c r="D86" s="47" t="s">
        <v>13</v>
      </c>
      <c r="E86" s="47" t="s">
        <v>14</v>
      </c>
      <c r="F86" s="47" t="s">
        <v>15</v>
      </c>
      <c r="G86" s="47" t="s">
        <v>713</v>
      </c>
      <c r="H86" s="48" t="s">
        <v>16</v>
      </c>
      <c r="I86" s="49">
        <v>25</v>
      </c>
      <c r="J86" s="50">
        <v>0</v>
      </c>
      <c r="K86" s="50">
        <v>0</v>
      </c>
      <c r="L86" s="50">
        <v>0</v>
      </c>
      <c r="M86" s="50">
        <v>0</v>
      </c>
      <c r="N86" s="50">
        <v>0</v>
      </c>
      <c r="O86" s="50">
        <v>0</v>
      </c>
      <c r="P86" s="50">
        <v>0</v>
      </c>
      <c r="Q86" s="50">
        <v>0</v>
      </c>
      <c r="R86" s="50">
        <v>0</v>
      </c>
      <c r="S86" s="50">
        <v>1.4162244736990557E-8</v>
      </c>
      <c r="T86" s="50">
        <v>0</v>
      </c>
      <c r="U86" s="50">
        <v>0</v>
      </c>
      <c r="V86" s="50">
        <v>0</v>
      </c>
      <c r="W86" s="50">
        <v>0</v>
      </c>
      <c r="X86" s="50">
        <v>1.4257349347908351E-8</v>
      </c>
      <c r="Y86" s="50">
        <v>0</v>
      </c>
      <c r="Z86" s="50">
        <v>0</v>
      </c>
      <c r="AA86" s="50">
        <v>6.2419686060921245E-9</v>
      </c>
      <c r="AB86" s="50">
        <v>2.2405280883541705E-6</v>
      </c>
      <c r="AC86" s="50">
        <v>1.8020190424974549E-5</v>
      </c>
      <c r="AD86" s="50">
        <v>1.2364185344260724E-5</v>
      </c>
      <c r="AE86" s="50">
        <v>5.2300739996853999E-5</v>
      </c>
      <c r="AF86" s="50">
        <v>2.9626918725795002E-5</v>
      </c>
      <c r="AG86" s="30">
        <v>2.6085136196579E-5</v>
      </c>
      <c r="AH86" s="88">
        <v>1.6682842996144001E-5</v>
      </c>
    </row>
    <row r="87" spans="1:34" ht="15" customHeight="1" x14ac:dyDescent="0.25">
      <c r="A87" s="47" t="s">
        <v>10</v>
      </c>
      <c r="B87" s="47" t="s">
        <v>11</v>
      </c>
      <c r="C87" s="47" t="s">
        <v>12</v>
      </c>
      <c r="D87" s="47" t="s">
        <v>13</v>
      </c>
      <c r="E87" s="47" t="s">
        <v>14</v>
      </c>
      <c r="F87" s="47" t="s">
        <v>15</v>
      </c>
      <c r="G87" s="47" t="s">
        <v>713</v>
      </c>
      <c r="H87" s="48" t="s">
        <v>17</v>
      </c>
      <c r="I87" s="49">
        <v>1</v>
      </c>
      <c r="J87" s="50">
        <v>0</v>
      </c>
      <c r="K87" s="50">
        <v>0</v>
      </c>
      <c r="L87" s="50">
        <v>0</v>
      </c>
      <c r="M87" s="50">
        <v>0</v>
      </c>
      <c r="N87" s="50">
        <v>0</v>
      </c>
      <c r="O87" s="50">
        <v>0</v>
      </c>
      <c r="P87" s="50">
        <v>0</v>
      </c>
      <c r="Q87" s="50">
        <v>0</v>
      </c>
      <c r="R87" s="50">
        <v>0</v>
      </c>
      <c r="S87" s="50">
        <v>2.99503151697876E-5</v>
      </c>
      <c r="T87" s="50">
        <v>0</v>
      </c>
      <c r="U87" s="50">
        <v>0</v>
      </c>
      <c r="V87" s="50">
        <v>0</v>
      </c>
      <c r="W87" s="50">
        <v>0</v>
      </c>
      <c r="X87" s="50">
        <v>3.0739810213399299E-5</v>
      </c>
      <c r="Y87" s="50">
        <v>0</v>
      </c>
      <c r="Z87" s="50">
        <v>0</v>
      </c>
      <c r="AA87" s="50">
        <v>1.3460742814263299E-5</v>
      </c>
      <c r="AB87" s="50">
        <v>4.8323585635776994E-3</v>
      </c>
      <c r="AC87" s="50">
        <v>3.8873088990956296E-2</v>
      </c>
      <c r="AD87" s="50">
        <v>2.6664145006490201E-2</v>
      </c>
      <c r="AE87" s="50">
        <v>0.112788346540959</v>
      </c>
      <c r="AF87" s="50">
        <v>6.3901618011509592E-2</v>
      </c>
      <c r="AG87" s="30">
        <v>5.62487810349412E-2</v>
      </c>
      <c r="AH87" s="88">
        <v>3.5970972730269099E-2</v>
      </c>
    </row>
    <row r="88" spans="1:34" ht="15" customHeight="1" x14ac:dyDescent="0.25">
      <c r="A88" s="47" t="s">
        <v>10</v>
      </c>
      <c r="B88" s="47" t="s">
        <v>11</v>
      </c>
      <c r="C88" s="47" t="s">
        <v>12</v>
      </c>
      <c r="D88" s="47" t="s">
        <v>13</v>
      </c>
      <c r="E88" s="47" t="s">
        <v>14</v>
      </c>
      <c r="F88" s="47" t="s">
        <v>15</v>
      </c>
      <c r="G88" s="47" t="s">
        <v>713</v>
      </c>
      <c r="H88" s="48" t="s">
        <v>18</v>
      </c>
      <c r="I88" s="49">
        <v>298</v>
      </c>
      <c r="J88" s="50">
        <v>0</v>
      </c>
      <c r="K88" s="50">
        <v>0</v>
      </c>
      <c r="L88" s="50">
        <v>0</v>
      </c>
      <c r="M88" s="50">
        <v>0</v>
      </c>
      <c r="N88" s="50">
        <v>0</v>
      </c>
      <c r="O88" s="50">
        <v>0</v>
      </c>
      <c r="P88" s="50">
        <v>0</v>
      </c>
      <c r="Q88" s="50">
        <v>0</v>
      </c>
      <c r="R88" s="50">
        <v>0</v>
      </c>
      <c r="S88" s="50">
        <v>1.6881395726492745E-8</v>
      </c>
      <c r="T88" s="50">
        <v>0</v>
      </c>
      <c r="U88" s="50">
        <v>0</v>
      </c>
      <c r="V88" s="50">
        <v>0</v>
      </c>
      <c r="W88" s="50">
        <v>0</v>
      </c>
      <c r="X88" s="50">
        <v>1.6994760422706783E-8</v>
      </c>
      <c r="Y88" s="50">
        <v>0</v>
      </c>
      <c r="Z88" s="50">
        <v>0</v>
      </c>
      <c r="AA88" s="50">
        <v>7.440426578461783E-9</v>
      </c>
      <c r="AB88" s="50">
        <v>2.6707094813181766E-6</v>
      </c>
      <c r="AC88" s="50">
        <v>2.1480066986569633E-5</v>
      </c>
      <c r="AD88" s="50">
        <v>1.4738108930358486E-5</v>
      </c>
      <c r="AE88" s="50">
        <v>6.2342482076249966E-5</v>
      </c>
      <c r="AF88" s="50">
        <v>3.5315287121147939E-5</v>
      </c>
      <c r="AG88" s="30">
        <v>3.1093482346323068E-5</v>
      </c>
      <c r="AH88" s="88">
        <v>1.988594885140299E-5</v>
      </c>
    </row>
    <row r="89" spans="1:34" ht="15" customHeight="1" x14ac:dyDescent="0.25">
      <c r="A89" s="47" t="s">
        <v>10</v>
      </c>
      <c r="B89" s="47" t="s">
        <v>11</v>
      </c>
      <c r="C89" s="47" t="s">
        <v>12</v>
      </c>
      <c r="D89" s="47" t="s">
        <v>13</v>
      </c>
      <c r="E89" s="47" t="s">
        <v>14</v>
      </c>
      <c r="F89" s="47" t="s">
        <v>15</v>
      </c>
      <c r="G89" s="47" t="s">
        <v>714</v>
      </c>
      <c r="H89" s="48" t="s">
        <v>16</v>
      </c>
      <c r="I89" s="49">
        <v>25</v>
      </c>
      <c r="J89" s="50">
        <v>0</v>
      </c>
      <c r="K89" s="50">
        <v>0</v>
      </c>
      <c r="L89" s="50">
        <v>0</v>
      </c>
      <c r="M89" s="50">
        <v>0</v>
      </c>
      <c r="N89" s="50">
        <v>0</v>
      </c>
      <c r="O89" s="50">
        <v>0</v>
      </c>
      <c r="P89" s="50">
        <v>0</v>
      </c>
      <c r="Q89" s="50">
        <v>0</v>
      </c>
      <c r="R89" s="50">
        <v>0</v>
      </c>
      <c r="S89" s="50">
        <v>0</v>
      </c>
      <c r="T89" s="50">
        <v>0</v>
      </c>
      <c r="U89" s="50">
        <v>0</v>
      </c>
      <c r="V89" s="50">
        <v>0</v>
      </c>
      <c r="W89" s="50">
        <v>0</v>
      </c>
      <c r="X89" s="50">
        <v>0</v>
      </c>
      <c r="Y89" s="50">
        <v>0</v>
      </c>
      <c r="Z89" s="50">
        <v>0</v>
      </c>
      <c r="AA89" s="50">
        <v>0</v>
      </c>
      <c r="AB89" s="50">
        <v>1.4950394382454776E-7</v>
      </c>
      <c r="AC89" s="50">
        <v>8.6957961185022748E-7</v>
      </c>
      <c r="AD89" s="50">
        <v>1.4232910374166674E-7</v>
      </c>
      <c r="AE89" s="50">
        <v>2.3306512610899999E-7</v>
      </c>
      <c r="AF89" s="50">
        <v>5.3687693140000005E-9</v>
      </c>
      <c r="AG89" s="30">
        <v>5.7548852506E-8</v>
      </c>
      <c r="AH89" s="88">
        <v>1.7417807439100001E-7</v>
      </c>
    </row>
    <row r="90" spans="1:34" ht="15" customHeight="1" x14ac:dyDescent="0.25">
      <c r="A90" s="47" t="s">
        <v>10</v>
      </c>
      <c r="B90" s="47" t="s">
        <v>11</v>
      </c>
      <c r="C90" s="47" t="s">
        <v>12</v>
      </c>
      <c r="D90" s="47" t="s">
        <v>13</v>
      </c>
      <c r="E90" s="47" t="s">
        <v>14</v>
      </c>
      <c r="F90" s="47" t="s">
        <v>15</v>
      </c>
      <c r="G90" s="47" t="s">
        <v>714</v>
      </c>
      <c r="H90" s="48" t="s">
        <v>17</v>
      </c>
      <c r="I90" s="49">
        <v>1</v>
      </c>
      <c r="J90" s="50">
        <v>0</v>
      </c>
      <c r="K90" s="50">
        <v>0</v>
      </c>
      <c r="L90" s="50">
        <v>0</v>
      </c>
      <c r="M90" s="50">
        <v>0</v>
      </c>
      <c r="N90" s="50">
        <v>0</v>
      </c>
      <c r="O90" s="50">
        <v>0</v>
      </c>
      <c r="P90" s="50">
        <v>0</v>
      </c>
      <c r="Q90" s="50">
        <v>0</v>
      </c>
      <c r="R90" s="50">
        <v>0</v>
      </c>
      <c r="S90" s="50">
        <v>0</v>
      </c>
      <c r="T90" s="50">
        <v>0</v>
      </c>
      <c r="U90" s="50">
        <v>0</v>
      </c>
      <c r="V90" s="50">
        <v>0</v>
      </c>
      <c r="W90" s="50">
        <v>0</v>
      </c>
      <c r="X90" s="50">
        <v>0</v>
      </c>
      <c r="Y90" s="50">
        <v>0</v>
      </c>
      <c r="Z90" s="50">
        <v>0</v>
      </c>
      <c r="AA90" s="50">
        <v>0</v>
      </c>
      <c r="AB90" s="50">
        <v>3.1972380946517902E-4</v>
      </c>
      <c r="AC90" s="50">
        <v>1.85595240378E-3</v>
      </c>
      <c r="AD90" s="50">
        <v>3.0523899588373701E-4</v>
      </c>
      <c r="AE90" s="50">
        <v>5.0025345624426501E-4</v>
      </c>
      <c r="AF90" s="50">
        <v>1.1494129060414E-5</v>
      </c>
      <c r="AG90" s="30">
        <v>1.2328047479354701E-4</v>
      </c>
      <c r="AH90" s="88">
        <v>3.7264389075917397E-4</v>
      </c>
    </row>
    <row r="91" spans="1:34" ht="15" customHeight="1" x14ac:dyDescent="0.25">
      <c r="A91" s="47" t="s">
        <v>10</v>
      </c>
      <c r="B91" s="47" t="s">
        <v>11</v>
      </c>
      <c r="C91" s="47" t="s">
        <v>12</v>
      </c>
      <c r="D91" s="47" t="s">
        <v>13</v>
      </c>
      <c r="E91" s="47" t="s">
        <v>14</v>
      </c>
      <c r="F91" s="47" t="s">
        <v>15</v>
      </c>
      <c r="G91" s="47" t="s">
        <v>714</v>
      </c>
      <c r="H91" s="48" t="s">
        <v>18</v>
      </c>
      <c r="I91" s="49">
        <v>298</v>
      </c>
      <c r="J91" s="50">
        <v>0</v>
      </c>
      <c r="K91" s="50">
        <v>0</v>
      </c>
      <c r="L91" s="50">
        <v>0</v>
      </c>
      <c r="M91" s="50">
        <v>0</v>
      </c>
      <c r="N91" s="50">
        <v>0</v>
      </c>
      <c r="O91" s="50">
        <v>0</v>
      </c>
      <c r="P91" s="50">
        <v>0</v>
      </c>
      <c r="Q91" s="50">
        <v>0</v>
      </c>
      <c r="R91" s="50">
        <v>0</v>
      </c>
      <c r="S91" s="50">
        <v>0</v>
      </c>
      <c r="T91" s="50">
        <v>0</v>
      </c>
      <c r="U91" s="50">
        <v>0</v>
      </c>
      <c r="V91" s="50">
        <v>0</v>
      </c>
      <c r="W91" s="50">
        <v>0</v>
      </c>
      <c r="X91" s="50">
        <v>0</v>
      </c>
      <c r="Y91" s="50">
        <v>0</v>
      </c>
      <c r="Z91" s="50">
        <v>0</v>
      </c>
      <c r="AA91" s="50">
        <v>0</v>
      </c>
      <c r="AB91" s="50">
        <v>1.7820870103886061E-7</v>
      </c>
      <c r="AC91" s="50">
        <v>1.0365388973254713E-6</v>
      </c>
      <c r="AD91" s="50">
        <v>1.6965629166038714E-7</v>
      </c>
      <c r="AE91" s="50">
        <v>2.7781363032200011E-7</v>
      </c>
      <c r="AF91" s="50">
        <v>6.3995730230000115E-9</v>
      </c>
      <c r="AG91" s="30">
        <v>6.8598232187000031E-8</v>
      </c>
      <c r="AH91" s="88">
        <v>2.076202646739999E-7</v>
      </c>
    </row>
    <row r="92" spans="1:34" ht="15" customHeight="1" x14ac:dyDescent="0.25">
      <c r="A92" s="47" t="s">
        <v>10</v>
      </c>
      <c r="B92" s="47" t="s">
        <v>11</v>
      </c>
      <c r="C92" s="47" t="s">
        <v>12</v>
      </c>
      <c r="D92" s="47" t="s">
        <v>13</v>
      </c>
      <c r="E92" s="47" t="s">
        <v>14</v>
      </c>
      <c r="F92" s="47" t="s">
        <v>15</v>
      </c>
      <c r="G92" s="47" t="s">
        <v>715</v>
      </c>
      <c r="H92" s="48" t="s">
        <v>16</v>
      </c>
      <c r="I92" s="49">
        <v>25</v>
      </c>
      <c r="J92" s="50">
        <v>0</v>
      </c>
      <c r="K92" s="50">
        <v>0</v>
      </c>
      <c r="L92" s="50">
        <v>0</v>
      </c>
      <c r="M92" s="50">
        <v>0</v>
      </c>
      <c r="N92" s="50">
        <v>0</v>
      </c>
      <c r="O92" s="50">
        <v>0</v>
      </c>
      <c r="P92" s="50">
        <v>0</v>
      </c>
      <c r="Q92" s="50">
        <v>0</v>
      </c>
      <c r="R92" s="50">
        <v>0</v>
      </c>
      <c r="S92" s="50">
        <v>0</v>
      </c>
      <c r="T92" s="50">
        <v>0</v>
      </c>
      <c r="U92" s="50">
        <v>0</v>
      </c>
      <c r="V92" s="50">
        <v>0</v>
      </c>
      <c r="W92" s="50">
        <v>0</v>
      </c>
      <c r="X92" s="50">
        <v>0</v>
      </c>
      <c r="Y92" s="50">
        <v>0</v>
      </c>
      <c r="Z92" s="50">
        <v>0</v>
      </c>
      <c r="AA92" s="50">
        <v>0</v>
      </c>
      <c r="AB92" s="50">
        <v>0</v>
      </c>
      <c r="AC92" s="50">
        <v>0</v>
      </c>
      <c r="AD92" s="50">
        <v>3.8285617997053498E-5</v>
      </c>
      <c r="AE92" s="50">
        <v>9.5916020760135006E-5</v>
      </c>
      <c r="AF92" s="50">
        <v>2.5373266283116002E-5</v>
      </c>
      <c r="AG92" s="30">
        <v>2.1225402650946E-5</v>
      </c>
      <c r="AH92" s="88">
        <v>3.3317415751994002E-5</v>
      </c>
    </row>
    <row r="93" spans="1:34" ht="15" customHeight="1" x14ac:dyDescent="0.25">
      <c r="A93" s="47" t="s">
        <v>10</v>
      </c>
      <c r="B93" s="47" t="s">
        <v>11</v>
      </c>
      <c r="C93" s="47" t="s">
        <v>12</v>
      </c>
      <c r="D93" s="47" t="s">
        <v>13</v>
      </c>
      <c r="E93" s="47" t="s">
        <v>14</v>
      </c>
      <c r="F93" s="47" t="s">
        <v>15</v>
      </c>
      <c r="G93" s="47" t="s">
        <v>715</v>
      </c>
      <c r="H93" s="48" t="s">
        <v>17</v>
      </c>
      <c r="I93" s="49">
        <v>1</v>
      </c>
      <c r="J93" s="50">
        <v>0</v>
      </c>
      <c r="K93" s="50">
        <v>0</v>
      </c>
      <c r="L93" s="50">
        <v>0</v>
      </c>
      <c r="M93" s="50">
        <v>0</v>
      </c>
      <c r="N93" s="50">
        <v>0</v>
      </c>
      <c r="O93" s="50">
        <v>0</v>
      </c>
      <c r="P93" s="50">
        <v>0</v>
      </c>
      <c r="Q93" s="50">
        <v>0</v>
      </c>
      <c r="R93" s="50">
        <v>0</v>
      </c>
      <c r="S93" s="50">
        <v>0</v>
      </c>
      <c r="T93" s="50">
        <v>0</v>
      </c>
      <c r="U93" s="50">
        <v>0</v>
      </c>
      <c r="V93" s="50">
        <v>0</v>
      </c>
      <c r="W93" s="50">
        <v>0</v>
      </c>
      <c r="X93" s="50">
        <v>0</v>
      </c>
      <c r="Y93" s="50">
        <v>0</v>
      </c>
      <c r="Z93" s="50">
        <v>0</v>
      </c>
      <c r="AA93" s="50">
        <v>0</v>
      </c>
      <c r="AB93" s="50">
        <v>0</v>
      </c>
      <c r="AC93" s="50">
        <v>0</v>
      </c>
      <c r="AD93" s="50">
        <v>8.2303423288803204E-2</v>
      </c>
      <c r="AE93" s="50">
        <v>0.20607670123567098</v>
      </c>
      <c r="AF93" s="50">
        <v>5.4570439837407801E-2</v>
      </c>
      <c r="AG93" s="30">
        <v>4.5651965159092103E-2</v>
      </c>
      <c r="AH93" s="88">
        <v>7.16213298540124E-2</v>
      </c>
    </row>
    <row r="94" spans="1:34" ht="15" customHeight="1" x14ac:dyDescent="0.25">
      <c r="A94" s="47" t="s">
        <v>10</v>
      </c>
      <c r="B94" s="47" t="s">
        <v>11</v>
      </c>
      <c r="C94" s="47" t="s">
        <v>12</v>
      </c>
      <c r="D94" s="47" t="s">
        <v>13</v>
      </c>
      <c r="E94" s="47" t="s">
        <v>14</v>
      </c>
      <c r="F94" s="47" t="s">
        <v>15</v>
      </c>
      <c r="G94" s="47" t="s">
        <v>715</v>
      </c>
      <c r="H94" s="48" t="s">
        <v>18</v>
      </c>
      <c r="I94" s="49">
        <v>298</v>
      </c>
      <c r="J94" s="50">
        <v>0</v>
      </c>
      <c r="K94" s="50">
        <v>0</v>
      </c>
      <c r="L94" s="50">
        <v>0</v>
      </c>
      <c r="M94" s="50">
        <v>0</v>
      </c>
      <c r="N94" s="50">
        <v>0</v>
      </c>
      <c r="O94" s="50">
        <v>0</v>
      </c>
      <c r="P94" s="50">
        <v>0</v>
      </c>
      <c r="Q94" s="50">
        <v>0</v>
      </c>
      <c r="R94" s="50">
        <v>0</v>
      </c>
      <c r="S94" s="50">
        <v>0</v>
      </c>
      <c r="T94" s="50">
        <v>0</v>
      </c>
      <c r="U94" s="50">
        <v>0</v>
      </c>
      <c r="V94" s="50">
        <v>0</v>
      </c>
      <c r="W94" s="50">
        <v>0</v>
      </c>
      <c r="X94" s="50">
        <v>0</v>
      </c>
      <c r="Y94" s="50">
        <v>0</v>
      </c>
      <c r="Z94" s="50">
        <v>0</v>
      </c>
      <c r="AA94" s="50">
        <v>0</v>
      </c>
      <c r="AB94" s="50">
        <v>0</v>
      </c>
      <c r="AC94" s="50">
        <v>0</v>
      </c>
      <c r="AD94" s="50">
        <v>4.5636456652487472E-5</v>
      </c>
      <c r="AE94" s="50">
        <v>1.1433189674608092E-4</v>
      </c>
      <c r="AF94" s="50">
        <v>3.0244933409474869E-5</v>
      </c>
      <c r="AG94" s="30">
        <v>2.5300679959927991E-5</v>
      </c>
      <c r="AH94" s="88">
        <v>3.9714359576377143E-5</v>
      </c>
    </row>
    <row r="95" spans="1:34" ht="15" customHeight="1" x14ac:dyDescent="0.25">
      <c r="A95" s="47" t="s">
        <v>10</v>
      </c>
      <c r="B95" s="47" t="s">
        <v>11</v>
      </c>
      <c r="C95" s="47" t="s">
        <v>12</v>
      </c>
      <c r="D95" s="47" t="s">
        <v>13</v>
      </c>
      <c r="E95" s="47" t="s">
        <v>14</v>
      </c>
      <c r="F95" s="47" t="s">
        <v>15</v>
      </c>
      <c r="G95" s="47" t="s">
        <v>716</v>
      </c>
      <c r="H95" s="48" t="s">
        <v>16</v>
      </c>
      <c r="I95" s="49">
        <v>25</v>
      </c>
      <c r="J95" s="50">
        <v>0</v>
      </c>
      <c r="K95" s="50">
        <v>0</v>
      </c>
      <c r="L95" s="50">
        <v>0</v>
      </c>
      <c r="M95" s="50">
        <v>0</v>
      </c>
      <c r="N95" s="50">
        <v>0</v>
      </c>
      <c r="O95" s="50">
        <v>0</v>
      </c>
      <c r="P95" s="50">
        <v>0</v>
      </c>
      <c r="Q95" s="50">
        <v>0</v>
      </c>
      <c r="R95" s="50">
        <v>0</v>
      </c>
      <c r="S95" s="50">
        <v>0</v>
      </c>
      <c r="T95" s="50">
        <v>0</v>
      </c>
      <c r="U95" s="50">
        <v>9.9755002380952487E-5</v>
      </c>
      <c r="V95" s="50">
        <v>0</v>
      </c>
      <c r="W95" s="50">
        <v>3.0459059830997495E-4</v>
      </c>
      <c r="X95" s="50">
        <v>1.8602380416284298E-4</v>
      </c>
      <c r="Y95" s="50">
        <v>3.1469006208823252E-4</v>
      </c>
      <c r="Z95" s="50">
        <v>1.9372155952380953E-5</v>
      </c>
      <c r="AA95" s="50">
        <v>0</v>
      </c>
      <c r="AB95" s="50">
        <v>4.6832175495091002E-5</v>
      </c>
      <c r="AC95" s="50">
        <v>4.0884193129645248E-5</v>
      </c>
      <c r="AD95" s="50">
        <v>4.0726401854293998E-5</v>
      </c>
      <c r="AE95" s="50">
        <v>4.7050666891628995E-5</v>
      </c>
      <c r="AF95" s="50">
        <v>3.2163263099144999E-5</v>
      </c>
      <c r="AG95" s="30">
        <v>3.2220566492260998E-5</v>
      </c>
      <c r="AH95" s="88">
        <v>1.0400477543513001E-5</v>
      </c>
    </row>
    <row r="96" spans="1:34" ht="15" customHeight="1" x14ac:dyDescent="0.25">
      <c r="A96" s="47" t="s">
        <v>10</v>
      </c>
      <c r="B96" s="47" t="s">
        <v>11</v>
      </c>
      <c r="C96" s="47" t="s">
        <v>12</v>
      </c>
      <c r="D96" s="47" t="s">
        <v>13</v>
      </c>
      <c r="E96" s="47" t="s">
        <v>14</v>
      </c>
      <c r="F96" s="47" t="s">
        <v>15</v>
      </c>
      <c r="G96" s="47" t="s">
        <v>716</v>
      </c>
      <c r="H96" s="48" t="s">
        <v>17</v>
      </c>
      <c r="I96" s="49">
        <v>1</v>
      </c>
      <c r="J96" s="50">
        <v>0</v>
      </c>
      <c r="K96" s="50">
        <v>0</v>
      </c>
      <c r="L96" s="50">
        <v>0</v>
      </c>
      <c r="M96" s="50">
        <v>0</v>
      </c>
      <c r="N96" s="50">
        <v>0</v>
      </c>
      <c r="O96" s="50">
        <v>0</v>
      </c>
      <c r="P96" s="50">
        <v>0</v>
      </c>
      <c r="Q96" s="50">
        <v>0</v>
      </c>
      <c r="R96" s="50">
        <v>0</v>
      </c>
      <c r="S96" s="50">
        <v>0</v>
      </c>
      <c r="T96" s="50">
        <v>0</v>
      </c>
      <c r="U96" s="50">
        <v>0.21153809082899999</v>
      </c>
      <c r="V96" s="50">
        <v>0</v>
      </c>
      <c r="W96" s="50">
        <v>0.657098198478971</v>
      </c>
      <c r="X96" s="50">
        <v>0.39576404744014698</v>
      </c>
      <c r="Y96" s="50">
        <v>0.67995059811223602</v>
      </c>
      <c r="Z96" s="50">
        <v>4.0693474552000002E-2</v>
      </c>
      <c r="AA96" s="50">
        <v>0</v>
      </c>
      <c r="AB96" s="50">
        <v>9.9321677789988905E-2</v>
      </c>
      <c r="AC96" s="50">
        <v>8.4474690587315396E-2</v>
      </c>
      <c r="AD96" s="50">
        <v>8.4822867120075307E-2</v>
      </c>
      <c r="AE96" s="50">
        <v>9.7846979729643291E-2</v>
      </c>
      <c r="AF96" s="50">
        <v>6.9375531988062303E-2</v>
      </c>
      <c r="AG96" s="30">
        <v>6.9508712356344898E-2</v>
      </c>
      <c r="AH96" s="88">
        <v>2.2431032621660501E-2</v>
      </c>
    </row>
    <row r="97" spans="1:34" ht="15" customHeight="1" x14ac:dyDescent="0.25">
      <c r="A97" s="47" t="s">
        <v>10</v>
      </c>
      <c r="B97" s="47" t="s">
        <v>11</v>
      </c>
      <c r="C97" s="47" t="s">
        <v>12</v>
      </c>
      <c r="D97" s="47" t="s">
        <v>13</v>
      </c>
      <c r="E97" s="47" t="s">
        <v>14</v>
      </c>
      <c r="F97" s="47" t="s">
        <v>15</v>
      </c>
      <c r="G97" s="47" t="s">
        <v>716</v>
      </c>
      <c r="H97" s="48" t="s">
        <v>18</v>
      </c>
      <c r="I97" s="49">
        <v>298</v>
      </c>
      <c r="J97" s="50">
        <v>0</v>
      </c>
      <c r="K97" s="50">
        <v>0</v>
      </c>
      <c r="L97" s="50">
        <v>0</v>
      </c>
      <c r="M97" s="50">
        <v>0</v>
      </c>
      <c r="N97" s="50">
        <v>0</v>
      </c>
      <c r="O97" s="50">
        <v>0</v>
      </c>
      <c r="P97" s="50">
        <v>0</v>
      </c>
      <c r="Q97" s="50">
        <v>0</v>
      </c>
      <c r="R97" s="50">
        <v>0</v>
      </c>
      <c r="S97" s="50">
        <v>0</v>
      </c>
      <c r="T97" s="50">
        <v>0</v>
      </c>
      <c r="U97" s="50">
        <v>1.1887868294193558E-4</v>
      </c>
      <c r="V97" s="50">
        <v>0</v>
      </c>
      <c r="W97" s="50">
        <v>3.630719931854902E-4</v>
      </c>
      <c r="X97" s="50">
        <v>2.2173990073753129E-4</v>
      </c>
      <c r="Y97" s="50">
        <v>3.7511055400917318E-4</v>
      </c>
      <c r="Z97" s="50">
        <v>2.3091573961290337E-5</v>
      </c>
      <c r="AA97" s="50">
        <v>0</v>
      </c>
      <c r="AB97" s="50">
        <v>5.5823953190148472E-5</v>
      </c>
      <c r="AC97" s="50">
        <v>4.8733958210537435E-5</v>
      </c>
      <c r="AD97" s="50">
        <v>4.8545871010318751E-5</v>
      </c>
      <c r="AE97" s="50">
        <v>5.6084394934822062E-5</v>
      </c>
      <c r="AF97" s="50">
        <v>3.8338609614179948E-5</v>
      </c>
      <c r="AG97" s="30">
        <v>3.8406915258776007E-5</v>
      </c>
      <c r="AH97" s="88">
        <v>1.2397369231868003E-5</v>
      </c>
    </row>
    <row r="98" spans="1:34" ht="15" customHeight="1" x14ac:dyDescent="0.25">
      <c r="A98" s="47" t="s">
        <v>10</v>
      </c>
      <c r="B98" s="47" t="s">
        <v>11</v>
      </c>
      <c r="C98" s="47" t="s">
        <v>12</v>
      </c>
      <c r="D98" s="47" t="s">
        <v>13</v>
      </c>
      <c r="E98" s="47" t="s">
        <v>14</v>
      </c>
      <c r="F98" s="47" t="s">
        <v>15</v>
      </c>
      <c r="G98" s="47" t="s">
        <v>498</v>
      </c>
      <c r="H98" s="48" t="s">
        <v>16</v>
      </c>
      <c r="I98" s="49">
        <v>25</v>
      </c>
      <c r="J98" s="50">
        <v>0</v>
      </c>
      <c r="K98" s="50">
        <v>0</v>
      </c>
      <c r="L98" s="50">
        <v>0</v>
      </c>
      <c r="M98" s="50">
        <v>0</v>
      </c>
      <c r="N98" s="50">
        <v>0</v>
      </c>
      <c r="O98" s="50">
        <v>0</v>
      </c>
      <c r="P98" s="50">
        <v>0</v>
      </c>
      <c r="Q98" s="50">
        <v>0</v>
      </c>
      <c r="R98" s="50">
        <v>0</v>
      </c>
      <c r="S98" s="50">
        <v>0</v>
      </c>
      <c r="T98" s="50">
        <v>0</v>
      </c>
      <c r="U98" s="50">
        <v>0</v>
      </c>
      <c r="V98" s="50">
        <v>0</v>
      </c>
      <c r="W98" s="50">
        <v>6.7919353664575756E-6</v>
      </c>
      <c r="X98" s="50">
        <v>1.2174825806203875E-5</v>
      </c>
      <c r="Y98" s="50">
        <v>0</v>
      </c>
      <c r="Z98" s="50">
        <v>0</v>
      </c>
      <c r="AA98" s="50">
        <v>0</v>
      </c>
      <c r="AB98" s="50">
        <v>0</v>
      </c>
      <c r="AC98" s="50">
        <v>0</v>
      </c>
      <c r="AD98" s="50">
        <v>1.9110350249238101E-6</v>
      </c>
      <c r="AE98" s="50">
        <v>6.7070196922900006E-7</v>
      </c>
      <c r="AF98" s="50">
        <v>4.7943111744334006E-5</v>
      </c>
      <c r="AG98" s="30">
        <v>3.23712488702E-7</v>
      </c>
      <c r="AH98" s="88">
        <v>2.3000054735889999E-6</v>
      </c>
    </row>
    <row r="99" spans="1:34" ht="15" customHeight="1" x14ac:dyDescent="0.25">
      <c r="A99" s="47" t="s">
        <v>10</v>
      </c>
      <c r="B99" s="47" t="s">
        <v>11</v>
      </c>
      <c r="C99" s="47" t="s">
        <v>12</v>
      </c>
      <c r="D99" s="47" t="s">
        <v>13</v>
      </c>
      <c r="E99" s="47" t="s">
        <v>14</v>
      </c>
      <c r="F99" s="47" t="s">
        <v>15</v>
      </c>
      <c r="G99" s="47" t="s">
        <v>498</v>
      </c>
      <c r="H99" s="48" t="s">
        <v>17</v>
      </c>
      <c r="I99" s="49">
        <v>1</v>
      </c>
      <c r="J99" s="50">
        <v>0</v>
      </c>
      <c r="K99" s="50">
        <v>0</v>
      </c>
      <c r="L99" s="50">
        <v>0</v>
      </c>
      <c r="M99" s="50">
        <v>0</v>
      </c>
      <c r="N99" s="50">
        <v>0</v>
      </c>
      <c r="O99" s="50">
        <v>0</v>
      </c>
      <c r="P99" s="50">
        <v>0</v>
      </c>
      <c r="Q99" s="50">
        <v>0</v>
      </c>
      <c r="R99" s="50">
        <v>0</v>
      </c>
      <c r="S99" s="50">
        <v>0</v>
      </c>
      <c r="T99" s="50">
        <v>0</v>
      </c>
      <c r="U99" s="50">
        <v>0</v>
      </c>
      <c r="V99" s="50">
        <v>0</v>
      </c>
      <c r="W99" s="50">
        <v>2.3534780462087998E-3</v>
      </c>
      <c r="X99" s="50">
        <v>4.2194194630444E-3</v>
      </c>
      <c r="Y99" s="50">
        <v>0</v>
      </c>
      <c r="Z99" s="50">
        <v>0</v>
      </c>
      <c r="AA99" s="50">
        <v>0</v>
      </c>
      <c r="AB99" s="50">
        <v>0</v>
      </c>
      <c r="AC99" s="50">
        <v>0</v>
      </c>
      <c r="AD99" s="50">
        <v>6.5943743249938301E-4</v>
      </c>
      <c r="AE99" s="50">
        <v>2.32490182060247E-4</v>
      </c>
      <c r="AF99" s="50">
        <v>1.6608234054951501E-2</v>
      </c>
      <c r="AG99" s="30">
        <v>1.12230418692802E-4</v>
      </c>
      <c r="AH99" s="88">
        <v>7.9747674264161008E-4</v>
      </c>
    </row>
    <row r="100" spans="1:34" ht="15" customHeight="1" x14ac:dyDescent="0.25">
      <c r="A100" s="47" t="s">
        <v>10</v>
      </c>
      <c r="B100" s="47" t="s">
        <v>11</v>
      </c>
      <c r="C100" s="47" t="s">
        <v>12</v>
      </c>
      <c r="D100" s="47" t="s">
        <v>13</v>
      </c>
      <c r="E100" s="47" t="s">
        <v>14</v>
      </c>
      <c r="F100" s="47" t="s">
        <v>15</v>
      </c>
      <c r="G100" s="47" t="s">
        <v>498</v>
      </c>
      <c r="H100" s="48" t="s">
        <v>18</v>
      </c>
      <c r="I100" s="49">
        <v>298</v>
      </c>
      <c r="J100" s="50">
        <v>0</v>
      </c>
      <c r="K100" s="50">
        <v>0</v>
      </c>
      <c r="L100" s="50">
        <v>0</v>
      </c>
      <c r="M100" s="50">
        <v>0</v>
      </c>
      <c r="N100" s="50">
        <v>0</v>
      </c>
      <c r="O100" s="50">
        <v>0</v>
      </c>
      <c r="P100" s="50">
        <v>0</v>
      </c>
      <c r="Q100" s="50">
        <v>0</v>
      </c>
      <c r="R100" s="50">
        <v>0</v>
      </c>
      <c r="S100" s="50">
        <v>0</v>
      </c>
      <c r="T100" s="50">
        <v>0</v>
      </c>
      <c r="U100" s="50">
        <v>0</v>
      </c>
      <c r="V100" s="50">
        <v>0</v>
      </c>
      <c r="W100" s="50">
        <v>1.1778857371752412E-5</v>
      </c>
      <c r="X100" s="50">
        <v>2.11145851207566E-5</v>
      </c>
      <c r="Y100" s="50">
        <v>0</v>
      </c>
      <c r="Z100" s="50">
        <v>0</v>
      </c>
      <c r="AA100" s="50">
        <v>0</v>
      </c>
      <c r="AB100" s="50">
        <v>0</v>
      </c>
      <c r="AC100" s="50">
        <v>0</v>
      </c>
      <c r="AD100" s="50">
        <v>3.3206332782573322E-6</v>
      </c>
      <c r="AE100" s="50">
        <v>1.1632604620079995E-6</v>
      </c>
      <c r="AF100" s="50">
        <v>8.3152757534985037E-5</v>
      </c>
      <c r="AG100" s="30">
        <v>5.6146458544900137E-7</v>
      </c>
      <c r="AH100" s="88">
        <v>3.9892239007240105E-6</v>
      </c>
    </row>
    <row r="101" spans="1:34" ht="15" customHeight="1" x14ac:dyDescent="0.25">
      <c r="A101" s="47" t="s">
        <v>10</v>
      </c>
      <c r="B101" s="47" t="s">
        <v>11</v>
      </c>
      <c r="C101" s="47" t="s">
        <v>12</v>
      </c>
      <c r="D101" s="47" t="s">
        <v>13</v>
      </c>
      <c r="E101" s="47" t="s">
        <v>14</v>
      </c>
      <c r="F101" s="47" t="s">
        <v>15</v>
      </c>
      <c r="G101" s="47" t="s">
        <v>499</v>
      </c>
      <c r="H101" s="48" t="s">
        <v>16</v>
      </c>
      <c r="I101" s="49">
        <v>25</v>
      </c>
      <c r="J101" s="50">
        <v>0</v>
      </c>
      <c r="K101" s="50">
        <v>0</v>
      </c>
      <c r="L101" s="50">
        <v>0</v>
      </c>
      <c r="M101" s="50">
        <v>0</v>
      </c>
      <c r="N101" s="50">
        <v>0</v>
      </c>
      <c r="O101" s="50">
        <v>0</v>
      </c>
      <c r="P101" s="50">
        <v>0</v>
      </c>
      <c r="Q101" s="50">
        <v>0</v>
      </c>
      <c r="R101" s="50">
        <v>0</v>
      </c>
      <c r="S101" s="50">
        <v>0</v>
      </c>
      <c r="T101" s="50">
        <v>0</v>
      </c>
      <c r="U101" s="50">
        <v>0</v>
      </c>
      <c r="V101" s="50">
        <v>0</v>
      </c>
      <c r="W101" s="50">
        <v>0</v>
      </c>
      <c r="X101" s="50">
        <v>0</v>
      </c>
      <c r="Y101" s="50">
        <v>9.8301138946139989E-7</v>
      </c>
      <c r="Z101" s="50">
        <v>3.8902139150295244E-6</v>
      </c>
      <c r="AA101" s="50">
        <v>3.1785366170952E-6</v>
      </c>
      <c r="AB101" s="50">
        <v>3.2634326720827249E-6</v>
      </c>
      <c r="AC101" s="50">
        <v>3.4373523472959503E-6</v>
      </c>
      <c r="AD101" s="50">
        <v>3.9193209381202493E-6</v>
      </c>
      <c r="AE101" s="50">
        <v>3.4858424228570001E-6</v>
      </c>
      <c r="AF101" s="50">
        <v>1.881208464572E-6</v>
      </c>
      <c r="AG101" s="30">
        <v>4.1916242848389999E-6</v>
      </c>
      <c r="AH101" s="88">
        <v>2.5815418277209999E-6</v>
      </c>
    </row>
    <row r="102" spans="1:34" ht="15" customHeight="1" x14ac:dyDescent="0.25">
      <c r="A102" s="47" t="s">
        <v>10</v>
      </c>
      <c r="B102" s="47" t="s">
        <v>11</v>
      </c>
      <c r="C102" s="47" t="s">
        <v>12</v>
      </c>
      <c r="D102" s="47" t="s">
        <v>13</v>
      </c>
      <c r="E102" s="47" t="s">
        <v>14</v>
      </c>
      <c r="F102" s="47" t="s">
        <v>15</v>
      </c>
      <c r="G102" s="47" t="s">
        <v>499</v>
      </c>
      <c r="H102" s="48" t="s">
        <v>17</v>
      </c>
      <c r="I102" s="49">
        <v>1</v>
      </c>
      <c r="J102" s="50">
        <v>0</v>
      </c>
      <c r="K102" s="50">
        <v>0</v>
      </c>
      <c r="L102" s="50">
        <v>0</v>
      </c>
      <c r="M102" s="50">
        <v>0</v>
      </c>
      <c r="N102" s="50">
        <v>0</v>
      </c>
      <c r="O102" s="50">
        <v>0</v>
      </c>
      <c r="P102" s="50">
        <v>0</v>
      </c>
      <c r="Q102" s="50">
        <v>0</v>
      </c>
      <c r="R102" s="50">
        <v>0</v>
      </c>
      <c r="S102" s="50">
        <v>0</v>
      </c>
      <c r="T102" s="50">
        <v>0</v>
      </c>
      <c r="U102" s="50">
        <v>0</v>
      </c>
      <c r="V102" s="50">
        <v>0</v>
      </c>
      <c r="W102" s="50">
        <v>0</v>
      </c>
      <c r="X102" s="50">
        <v>0</v>
      </c>
      <c r="Y102" s="50">
        <v>4.70742689139873E-6</v>
      </c>
      <c r="Z102" s="50">
        <v>0</v>
      </c>
      <c r="AA102" s="50">
        <v>0</v>
      </c>
      <c r="AB102" s="50">
        <v>0</v>
      </c>
      <c r="AC102" s="50">
        <v>0</v>
      </c>
      <c r="AD102" s="50">
        <v>0</v>
      </c>
      <c r="AE102" s="50">
        <v>0</v>
      </c>
      <c r="AF102" s="50">
        <v>1.9021767817729999E-5</v>
      </c>
      <c r="AG102" s="30">
        <v>0</v>
      </c>
      <c r="AH102" s="88">
        <v>0</v>
      </c>
    </row>
    <row r="103" spans="1:34" ht="15" customHeight="1" x14ac:dyDescent="0.25">
      <c r="A103" s="47" t="s">
        <v>10</v>
      </c>
      <c r="B103" s="47" t="s">
        <v>11</v>
      </c>
      <c r="C103" s="47" t="s">
        <v>12</v>
      </c>
      <c r="D103" s="47" t="s">
        <v>13</v>
      </c>
      <c r="E103" s="47" t="s">
        <v>14</v>
      </c>
      <c r="F103" s="47" t="s">
        <v>15</v>
      </c>
      <c r="G103" s="47" t="s">
        <v>499</v>
      </c>
      <c r="H103" s="48" t="s">
        <v>18</v>
      </c>
      <c r="I103" s="49">
        <v>298</v>
      </c>
      <c r="J103" s="50">
        <v>0</v>
      </c>
      <c r="K103" s="50">
        <v>0</v>
      </c>
      <c r="L103" s="50">
        <v>0</v>
      </c>
      <c r="M103" s="50">
        <v>0</v>
      </c>
      <c r="N103" s="50">
        <v>0</v>
      </c>
      <c r="O103" s="50">
        <v>0</v>
      </c>
      <c r="P103" s="50">
        <v>0</v>
      </c>
      <c r="Q103" s="50">
        <v>0</v>
      </c>
      <c r="R103" s="50">
        <v>0</v>
      </c>
      <c r="S103" s="50">
        <v>0</v>
      </c>
      <c r="T103" s="50">
        <v>0</v>
      </c>
      <c r="U103" s="50">
        <v>0</v>
      </c>
      <c r="V103" s="50">
        <v>0</v>
      </c>
      <c r="W103" s="50">
        <v>0</v>
      </c>
      <c r="X103" s="50">
        <v>0</v>
      </c>
      <c r="Y103" s="50">
        <v>2.3043188410991255E-6</v>
      </c>
      <c r="Z103" s="50">
        <v>9.1293595050955353E-6</v>
      </c>
      <c r="AA103" s="50">
        <v>7.4592308061681613E-6</v>
      </c>
      <c r="AB103" s="50">
        <v>7.6584606232101476E-6</v>
      </c>
      <c r="AC103" s="50">
        <v>8.0666066210167994E-6</v>
      </c>
      <c r="AD103" s="50">
        <v>9.1976664115346E-6</v>
      </c>
      <c r="AE103" s="50">
        <v>8.1804007058399992E-6</v>
      </c>
      <c r="AF103" s="50">
        <v>4.4154444886229874E-6</v>
      </c>
      <c r="AG103" s="30">
        <v>9.8366942904429953E-6</v>
      </c>
      <c r="AH103" s="88">
        <v>6.058233284205009E-6</v>
      </c>
    </row>
    <row r="104" spans="1:34" ht="15" customHeight="1" x14ac:dyDescent="0.25">
      <c r="A104" s="47" t="s">
        <v>10</v>
      </c>
      <c r="B104" s="47" t="s">
        <v>11</v>
      </c>
      <c r="C104" s="47" t="s">
        <v>12</v>
      </c>
      <c r="D104" s="47" t="s">
        <v>13</v>
      </c>
      <c r="E104" s="47" t="s">
        <v>14</v>
      </c>
      <c r="F104" s="47" t="s">
        <v>15</v>
      </c>
      <c r="G104" s="47" t="s">
        <v>717</v>
      </c>
      <c r="H104" s="48" t="s">
        <v>16</v>
      </c>
      <c r="I104" s="49">
        <v>25</v>
      </c>
      <c r="J104" s="50">
        <v>0</v>
      </c>
      <c r="K104" s="50">
        <v>0</v>
      </c>
      <c r="L104" s="50">
        <v>0</v>
      </c>
      <c r="M104" s="50">
        <v>0</v>
      </c>
      <c r="N104" s="50">
        <v>0</v>
      </c>
      <c r="O104" s="50">
        <v>0</v>
      </c>
      <c r="P104" s="50">
        <v>0</v>
      </c>
      <c r="Q104" s="50">
        <v>0</v>
      </c>
      <c r="R104" s="50">
        <v>0</v>
      </c>
      <c r="S104" s="50">
        <v>0</v>
      </c>
      <c r="T104" s="50">
        <v>0</v>
      </c>
      <c r="U104" s="50">
        <v>0</v>
      </c>
      <c r="V104" s="50">
        <v>0</v>
      </c>
      <c r="W104" s="50">
        <v>0</v>
      </c>
      <c r="X104" s="50">
        <v>0</v>
      </c>
      <c r="Y104" s="50">
        <v>0</v>
      </c>
      <c r="Z104" s="50">
        <v>0</v>
      </c>
      <c r="AA104" s="50">
        <v>0</v>
      </c>
      <c r="AB104" s="50">
        <v>7.5051298978858498E-7</v>
      </c>
      <c r="AC104" s="50">
        <v>7.6275268228916499E-6</v>
      </c>
      <c r="AD104" s="50">
        <v>5.2759052914880998E-6</v>
      </c>
      <c r="AE104" s="50">
        <v>1.450194551976E-6</v>
      </c>
      <c r="AF104" s="50">
        <v>5.1387181637599994E-7</v>
      </c>
      <c r="AG104" s="30">
        <v>7.6682588479499991E-7</v>
      </c>
      <c r="AH104" s="88">
        <v>1.2729163023589999E-6</v>
      </c>
    </row>
    <row r="105" spans="1:34" ht="15" customHeight="1" x14ac:dyDescent="0.25">
      <c r="A105" s="47" t="s">
        <v>10</v>
      </c>
      <c r="B105" s="47" t="s">
        <v>11</v>
      </c>
      <c r="C105" s="47" t="s">
        <v>12</v>
      </c>
      <c r="D105" s="47" t="s">
        <v>13</v>
      </c>
      <c r="E105" s="47" t="s">
        <v>14</v>
      </c>
      <c r="F105" s="47" t="s">
        <v>15</v>
      </c>
      <c r="G105" s="47" t="s">
        <v>717</v>
      </c>
      <c r="H105" s="48" t="s">
        <v>17</v>
      </c>
      <c r="I105" s="49">
        <v>1</v>
      </c>
      <c r="J105" s="50">
        <v>0</v>
      </c>
      <c r="K105" s="50">
        <v>0</v>
      </c>
      <c r="L105" s="50">
        <v>0</v>
      </c>
      <c r="M105" s="50">
        <v>0</v>
      </c>
      <c r="N105" s="50">
        <v>0</v>
      </c>
      <c r="O105" s="50">
        <v>0</v>
      </c>
      <c r="P105" s="50">
        <v>0</v>
      </c>
      <c r="Q105" s="50">
        <v>0</v>
      </c>
      <c r="R105" s="50">
        <v>0</v>
      </c>
      <c r="S105" s="50">
        <v>0</v>
      </c>
      <c r="T105" s="50">
        <v>0</v>
      </c>
      <c r="U105" s="50">
        <v>0</v>
      </c>
      <c r="V105" s="50">
        <v>0</v>
      </c>
      <c r="W105" s="50">
        <v>0</v>
      </c>
      <c r="X105" s="50">
        <v>0</v>
      </c>
      <c r="Y105" s="50">
        <v>0</v>
      </c>
      <c r="Z105" s="50">
        <v>0</v>
      </c>
      <c r="AA105" s="50">
        <v>0</v>
      </c>
      <c r="AB105" s="50">
        <v>1.61560029328228E-3</v>
      </c>
      <c r="AC105" s="50">
        <v>1.6372037962518998E-2</v>
      </c>
      <c r="AD105" s="50">
        <v>1.13771472900463E-2</v>
      </c>
      <c r="AE105" s="50">
        <v>3.13083121567232E-3</v>
      </c>
      <c r="AF105" s="50">
        <v>1.10618348910677E-3</v>
      </c>
      <c r="AG105" s="30">
        <v>1.6534093491142499E-3</v>
      </c>
      <c r="AH105" s="88">
        <v>2.7428133036452597E-3</v>
      </c>
    </row>
    <row r="106" spans="1:34" ht="15" customHeight="1" x14ac:dyDescent="0.25">
      <c r="A106" s="47" t="s">
        <v>10</v>
      </c>
      <c r="B106" s="47" t="s">
        <v>11</v>
      </c>
      <c r="C106" s="47" t="s">
        <v>12</v>
      </c>
      <c r="D106" s="47" t="s">
        <v>13</v>
      </c>
      <c r="E106" s="47" t="s">
        <v>14</v>
      </c>
      <c r="F106" s="47" t="s">
        <v>15</v>
      </c>
      <c r="G106" s="47" t="s">
        <v>717</v>
      </c>
      <c r="H106" s="48" t="s">
        <v>18</v>
      </c>
      <c r="I106" s="49">
        <v>298</v>
      </c>
      <c r="J106" s="50">
        <v>0</v>
      </c>
      <c r="K106" s="50">
        <v>0</v>
      </c>
      <c r="L106" s="50">
        <v>0</v>
      </c>
      <c r="M106" s="50">
        <v>0</v>
      </c>
      <c r="N106" s="50">
        <v>0</v>
      </c>
      <c r="O106" s="50">
        <v>0</v>
      </c>
      <c r="P106" s="50">
        <v>0</v>
      </c>
      <c r="Q106" s="50">
        <v>0</v>
      </c>
      <c r="R106" s="50">
        <v>0</v>
      </c>
      <c r="S106" s="50">
        <v>0</v>
      </c>
      <c r="T106" s="50">
        <v>0</v>
      </c>
      <c r="U106" s="50">
        <v>0</v>
      </c>
      <c r="V106" s="50">
        <v>0</v>
      </c>
      <c r="W106" s="50">
        <v>0</v>
      </c>
      <c r="X106" s="50">
        <v>0</v>
      </c>
      <c r="Y106" s="50">
        <v>0</v>
      </c>
      <c r="Z106" s="50">
        <v>0</v>
      </c>
      <c r="AA106" s="50">
        <v>0</v>
      </c>
      <c r="AB106" s="50">
        <v>8.9461148382799326E-7</v>
      </c>
      <c r="AC106" s="50">
        <v>9.0920119728868174E-6</v>
      </c>
      <c r="AD106" s="50">
        <v>6.2888791074516691E-6</v>
      </c>
      <c r="AE106" s="50">
        <v>1.7286319059559998E-6</v>
      </c>
      <c r="AF106" s="50">
        <v>6.1253520512099958E-7</v>
      </c>
      <c r="AG106" s="30">
        <v>9.1405645467499925E-7</v>
      </c>
      <c r="AH106" s="88">
        <v>1.5173162324110014E-6</v>
      </c>
    </row>
    <row r="107" spans="1:34" ht="15" customHeight="1" x14ac:dyDescent="0.25">
      <c r="A107" s="47" t="s">
        <v>10</v>
      </c>
      <c r="B107" s="47" t="s">
        <v>11</v>
      </c>
      <c r="C107" s="47" t="s">
        <v>12</v>
      </c>
      <c r="D107" s="47" t="s">
        <v>13</v>
      </c>
      <c r="E107" s="47" t="s">
        <v>14</v>
      </c>
      <c r="F107" s="47" t="s">
        <v>15</v>
      </c>
      <c r="G107" s="47" t="s">
        <v>718</v>
      </c>
      <c r="H107" s="48" t="s">
        <v>16</v>
      </c>
      <c r="I107" s="49">
        <v>25</v>
      </c>
      <c r="J107" s="50">
        <v>0</v>
      </c>
      <c r="K107" s="50">
        <v>0</v>
      </c>
      <c r="L107" s="50">
        <v>0</v>
      </c>
      <c r="M107" s="50">
        <v>0</v>
      </c>
      <c r="N107" s="50">
        <v>0</v>
      </c>
      <c r="O107" s="50">
        <v>0</v>
      </c>
      <c r="P107" s="50">
        <v>0</v>
      </c>
      <c r="Q107" s="50">
        <v>0</v>
      </c>
      <c r="R107" s="50">
        <v>0</v>
      </c>
      <c r="S107" s="50">
        <v>0</v>
      </c>
      <c r="T107" s="50">
        <v>0</v>
      </c>
      <c r="U107" s="50">
        <v>0</v>
      </c>
      <c r="V107" s="50">
        <v>0</v>
      </c>
      <c r="W107" s="50">
        <v>0</v>
      </c>
      <c r="X107" s="50">
        <v>0</v>
      </c>
      <c r="Y107" s="50">
        <v>0</v>
      </c>
      <c r="Z107" s="50">
        <v>0</v>
      </c>
      <c r="AA107" s="50">
        <v>0</v>
      </c>
      <c r="AB107" s="50">
        <v>0</v>
      </c>
      <c r="AC107" s="50">
        <v>0</v>
      </c>
      <c r="AD107" s="50">
        <v>0</v>
      </c>
      <c r="AE107" s="50">
        <v>0</v>
      </c>
      <c r="AF107" s="50">
        <v>3.7353850583000003E-8</v>
      </c>
      <c r="AG107" s="30">
        <v>0</v>
      </c>
      <c r="AH107" s="88">
        <v>0</v>
      </c>
    </row>
    <row r="108" spans="1:34" ht="15" customHeight="1" x14ac:dyDescent="0.25">
      <c r="A108" s="47" t="s">
        <v>10</v>
      </c>
      <c r="B108" s="47" t="s">
        <v>11</v>
      </c>
      <c r="C108" s="47" t="s">
        <v>12</v>
      </c>
      <c r="D108" s="47" t="s">
        <v>13</v>
      </c>
      <c r="E108" s="47" t="s">
        <v>14</v>
      </c>
      <c r="F108" s="47" t="s">
        <v>15</v>
      </c>
      <c r="G108" s="47" t="s">
        <v>718</v>
      </c>
      <c r="H108" s="48" t="s">
        <v>17</v>
      </c>
      <c r="I108" s="49">
        <v>1</v>
      </c>
      <c r="J108" s="50">
        <v>0</v>
      </c>
      <c r="K108" s="50">
        <v>0</v>
      </c>
      <c r="L108" s="50">
        <v>0</v>
      </c>
      <c r="M108" s="50">
        <v>0</v>
      </c>
      <c r="N108" s="50">
        <v>0</v>
      </c>
      <c r="O108" s="50">
        <v>0</v>
      </c>
      <c r="P108" s="50">
        <v>0</v>
      </c>
      <c r="Q108" s="50">
        <v>0</v>
      </c>
      <c r="R108" s="50">
        <v>0</v>
      </c>
      <c r="S108" s="50">
        <v>0</v>
      </c>
      <c r="T108" s="50">
        <v>0</v>
      </c>
      <c r="U108" s="50">
        <v>0</v>
      </c>
      <c r="V108" s="50">
        <v>0</v>
      </c>
      <c r="W108" s="50">
        <v>0</v>
      </c>
      <c r="X108" s="50">
        <v>0</v>
      </c>
      <c r="Y108" s="50">
        <v>0</v>
      </c>
      <c r="Z108" s="50">
        <v>0</v>
      </c>
      <c r="AA108" s="50">
        <v>0</v>
      </c>
      <c r="AB108" s="50">
        <v>0</v>
      </c>
      <c r="AC108" s="50">
        <v>0</v>
      </c>
      <c r="AD108" s="50">
        <v>0</v>
      </c>
      <c r="AE108" s="50">
        <v>0</v>
      </c>
      <c r="AF108" s="50">
        <v>7.9220046317181011E-5</v>
      </c>
      <c r="AG108" s="30">
        <v>0</v>
      </c>
      <c r="AH108" s="88">
        <v>0</v>
      </c>
    </row>
    <row r="109" spans="1:34" ht="15" customHeight="1" x14ac:dyDescent="0.25">
      <c r="A109" s="47" t="s">
        <v>10</v>
      </c>
      <c r="B109" s="47" t="s">
        <v>11</v>
      </c>
      <c r="C109" s="47" t="s">
        <v>12</v>
      </c>
      <c r="D109" s="47" t="s">
        <v>13</v>
      </c>
      <c r="E109" s="47" t="s">
        <v>14</v>
      </c>
      <c r="F109" s="47" t="s">
        <v>15</v>
      </c>
      <c r="G109" s="47" t="s">
        <v>718</v>
      </c>
      <c r="H109" s="48" t="s">
        <v>18</v>
      </c>
      <c r="I109" s="49">
        <v>298</v>
      </c>
      <c r="J109" s="50">
        <v>0</v>
      </c>
      <c r="K109" s="50">
        <v>0</v>
      </c>
      <c r="L109" s="50">
        <v>0</v>
      </c>
      <c r="M109" s="50">
        <v>0</v>
      </c>
      <c r="N109" s="50">
        <v>0</v>
      </c>
      <c r="O109" s="50">
        <v>0</v>
      </c>
      <c r="P109" s="50">
        <v>0</v>
      </c>
      <c r="Q109" s="50">
        <v>0</v>
      </c>
      <c r="R109" s="50">
        <v>0</v>
      </c>
      <c r="S109" s="50">
        <v>0</v>
      </c>
      <c r="T109" s="50">
        <v>0</v>
      </c>
      <c r="U109" s="50">
        <v>0</v>
      </c>
      <c r="V109" s="50">
        <v>0</v>
      </c>
      <c r="W109" s="50">
        <v>0</v>
      </c>
      <c r="X109" s="50">
        <v>0</v>
      </c>
      <c r="Y109" s="50">
        <v>0</v>
      </c>
      <c r="Z109" s="50">
        <v>0</v>
      </c>
      <c r="AA109" s="50">
        <v>0</v>
      </c>
      <c r="AB109" s="50">
        <v>0</v>
      </c>
      <c r="AC109" s="50">
        <v>0</v>
      </c>
      <c r="AD109" s="50">
        <v>0</v>
      </c>
      <c r="AE109" s="50">
        <v>0</v>
      </c>
      <c r="AF109" s="50">
        <v>4.4525789895000066E-8</v>
      </c>
      <c r="AG109" s="30">
        <v>0</v>
      </c>
      <c r="AH109" s="88">
        <v>0</v>
      </c>
    </row>
    <row r="110" spans="1:34" ht="15" customHeight="1" x14ac:dyDescent="0.25">
      <c r="A110" s="47" t="s">
        <v>10</v>
      </c>
      <c r="B110" s="47" t="s">
        <v>11</v>
      </c>
      <c r="C110" s="47" t="s">
        <v>12</v>
      </c>
      <c r="D110" s="47" t="s">
        <v>13</v>
      </c>
      <c r="E110" s="47" t="s">
        <v>14</v>
      </c>
      <c r="F110" s="47" t="s">
        <v>15</v>
      </c>
      <c r="G110" s="47" t="s">
        <v>719</v>
      </c>
      <c r="H110" s="48" t="s">
        <v>16</v>
      </c>
      <c r="I110" s="49">
        <v>25</v>
      </c>
      <c r="J110" s="50">
        <v>0</v>
      </c>
      <c r="K110" s="50">
        <v>0</v>
      </c>
      <c r="L110" s="50">
        <v>0</v>
      </c>
      <c r="M110" s="50">
        <v>0</v>
      </c>
      <c r="N110" s="50">
        <v>0</v>
      </c>
      <c r="O110" s="50">
        <v>0</v>
      </c>
      <c r="P110" s="50">
        <v>0</v>
      </c>
      <c r="Q110" s="50">
        <v>0</v>
      </c>
      <c r="R110" s="50">
        <v>0</v>
      </c>
      <c r="S110" s="50">
        <v>0</v>
      </c>
      <c r="T110" s="50">
        <v>0</v>
      </c>
      <c r="U110" s="50">
        <v>0</v>
      </c>
      <c r="V110" s="50">
        <v>0</v>
      </c>
      <c r="W110" s="50">
        <v>0</v>
      </c>
      <c r="X110" s="50">
        <v>0</v>
      </c>
      <c r="Y110" s="50">
        <v>0</v>
      </c>
      <c r="Z110" s="50">
        <v>0</v>
      </c>
      <c r="AA110" s="50">
        <v>0</v>
      </c>
      <c r="AB110" s="50">
        <v>5.5026144098287249E-6</v>
      </c>
      <c r="AC110" s="50">
        <v>9.432036900071776E-6</v>
      </c>
      <c r="AD110" s="50">
        <v>7.3744589224833248E-6</v>
      </c>
      <c r="AE110" s="50">
        <v>9.361715195643999E-6</v>
      </c>
      <c r="AF110" s="50">
        <v>2.9302612315709999E-6</v>
      </c>
      <c r="AG110" s="30">
        <v>3.3250752735109999E-6</v>
      </c>
      <c r="AH110" s="88">
        <v>3.4582494112269993E-6</v>
      </c>
    </row>
    <row r="111" spans="1:34" ht="15" customHeight="1" x14ac:dyDescent="0.25">
      <c r="A111" s="47" t="s">
        <v>10</v>
      </c>
      <c r="B111" s="47" t="s">
        <v>11</v>
      </c>
      <c r="C111" s="47" t="s">
        <v>12</v>
      </c>
      <c r="D111" s="47" t="s">
        <v>13</v>
      </c>
      <c r="E111" s="47" t="s">
        <v>14</v>
      </c>
      <c r="F111" s="47" t="s">
        <v>15</v>
      </c>
      <c r="G111" s="47" t="s">
        <v>719</v>
      </c>
      <c r="H111" s="48" t="s">
        <v>17</v>
      </c>
      <c r="I111" s="49">
        <v>1</v>
      </c>
      <c r="J111" s="50">
        <v>0</v>
      </c>
      <c r="K111" s="50">
        <v>0</v>
      </c>
      <c r="L111" s="50">
        <v>0</v>
      </c>
      <c r="M111" s="50">
        <v>0</v>
      </c>
      <c r="N111" s="50">
        <v>0</v>
      </c>
      <c r="O111" s="50">
        <v>0</v>
      </c>
      <c r="P111" s="50">
        <v>0</v>
      </c>
      <c r="Q111" s="50">
        <v>0</v>
      </c>
      <c r="R111" s="50">
        <v>0</v>
      </c>
      <c r="S111" s="50">
        <v>0</v>
      </c>
      <c r="T111" s="50">
        <v>0</v>
      </c>
      <c r="U111" s="50">
        <v>0</v>
      </c>
      <c r="V111" s="50">
        <v>0</v>
      </c>
      <c r="W111" s="50">
        <v>0</v>
      </c>
      <c r="X111" s="50">
        <v>0</v>
      </c>
      <c r="Y111" s="50">
        <v>0</v>
      </c>
      <c r="Z111" s="50">
        <v>0</v>
      </c>
      <c r="AA111" s="50">
        <v>0</v>
      </c>
      <c r="AB111" s="50">
        <v>1.1836120351895201E-2</v>
      </c>
      <c r="AC111" s="50">
        <v>2.7860732284869998E-2</v>
      </c>
      <c r="AD111" s="50">
        <v>1.6047543648378598E-2</v>
      </c>
      <c r="AE111" s="50">
        <v>2.01184916441445E-2</v>
      </c>
      <c r="AF111" s="50">
        <v>6.29224337826172E-3</v>
      </c>
      <c r="AG111" s="30">
        <v>7.1507405444065199E-3</v>
      </c>
      <c r="AH111" s="88">
        <v>7.4263649240191203E-3</v>
      </c>
    </row>
    <row r="112" spans="1:34" ht="15" customHeight="1" x14ac:dyDescent="0.25">
      <c r="A112" s="47" t="s">
        <v>10</v>
      </c>
      <c r="B112" s="47" t="s">
        <v>11</v>
      </c>
      <c r="C112" s="47" t="s">
        <v>12</v>
      </c>
      <c r="D112" s="47" t="s">
        <v>13</v>
      </c>
      <c r="E112" s="47" t="s">
        <v>14</v>
      </c>
      <c r="F112" s="47" t="s">
        <v>15</v>
      </c>
      <c r="G112" s="47" t="s">
        <v>719</v>
      </c>
      <c r="H112" s="48" t="s">
        <v>18</v>
      </c>
      <c r="I112" s="49">
        <v>298</v>
      </c>
      <c r="J112" s="50">
        <v>0</v>
      </c>
      <c r="K112" s="50">
        <v>0</v>
      </c>
      <c r="L112" s="50">
        <v>0</v>
      </c>
      <c r="M112" s="50">
        <v>0</v>
      </c>
      <c r="N112" s="50">
        <v>0</v>
      </c>
      <c r="O112" s="50">
        <v>0</v>
      </c>
      <c r="P112" s="50">
        <v>0</v>
      </c>
      <c r="Q112" s="50">
        <v>0</v>
      </c>
      <c r="R112" s="50">
        <v>0</v>
      </c>
      <c r="S112" s="50">
        <v>0</v>
      </c>
      <c r="T112" s="50">
        <v>0</v>
      </c>
      <c r="U112" s="50">
        <v>0</v>
      </c>
      <c r="V112" s="50">
        <v>0</v>
      </c>
      <c r="W112" s="50">
        <v>0</v>
      </c>
      <c r="X112" s="50">
        <v>0</v>
      </c>
      <c r="Y112" s="50">
        <v>0</v>
      </c>
      <c r="Z112" s="50">
        <v>0</v>
      </c>
      <c r="AA112" s="50">
        <v>0</v>
      </c>
      <c r="AB112" s="50">
        <v>6.5591163765158402E-6</v>
      </c>
      <c r="AC112" s="50">
        <v>1.1242987984885525E-5</v>
      </c>
      <c r="AD112" s="50">
        <v>8.7937281572574876E-6</v>
      </c>
      <c r="AE112" s="50">
        <v>1.1159164513210002E-5</v>
      </c>
      <c r="AF112" s="50">
        <v>3.4928713880340029E-6</v>
      </c>
      <c r="AG112" s="30">
        <v>3.9634897260240096E-6</v>
      </c>
      <c r="AH112" s="88">
        <v>4.122233298183001E-6</v>
      </c>
    </row>
    <row r="113" spans="1:34" ht="15" customHeight="1" x14ac:dyDescent="0.25">
      <c r="A113" s="47" t="s">
        <v>10</v>
      </c>
      <c r="B113" s="47" t="s">
        <v>11</v>
      </c>
      <c r="C113" s="47" t="s">
        <v>12</v>
      </c>
      <c r="D113" s="47" t="s">
        <v>13</v>
      </c>
      <c r="E113" s="47" t="s">
        <v>14</v>
      </c>
      <c r="F113" s="47" t="s">
        <v>15</v>
      </c>
      <c r="G113" s="47" t="s">
        <v>720</v>
      </c>
      <c r="H113" s="48" t="s">
        <v>16</v>
      </c>
      <c r="I113" s="49">
        <v>25</v>
      </c>
      <c r="J113" s="50">
        <v>7.0397128260869208E-5</v>
      </c>
      <c r="K113" s="50">
        <v>9.8651529565216942E-5</v>
      </c>
      <c r="L113" s="50">
        <v>5.1847794782608996E-5</v>
      </c>
      <c r="M113" s="50">
        <v>3.1814261956521671E-5</v>
      </c>
      <c r="N113" s="50">
        <v>3.5827180869565325E-5</v>
      </c>
      <c r="O113" s="50">
        <v>3.2536868152174025E-5</v>
      </c>
      <c r="P113" s="50">
        <v>3.7164561304347815E-5</v>
      </c>
      <c r="Q113" s="50">
        <v>3.8744172173913107E-5</v>
      </c>
      <c r="R113" s="50">
        <v>3.9054757608695846E-5</v>
      </c>
      <c r="S113" s="50">
        <v>8.9187654736448108E-5</v>
      </c>
      <c r="T113" s="50">
        <v>9.027280028766851E-5</v>
      </c>
      <c r="U113" s="50">
        <v>4.8740204833327753E-5</v>
      </c>
      <c r="V113" s="50">
        <v>3.2141611346363001E-5</v>
      </c>
      <c r="W113" s="50">
        <v>6.0650602765670998E-5</v>
      </c>
      <c r="X113" s="50">
        <v>6.0179675367481491E-5</v>
      </c>
      <c r="Y113" s="50">
        <v>8.376398314519399E-5</v>
      </c>
      <c r="Z113" s="50">
        <v>6.429071331723225E-5</v>
      </c>
      <c r="AA113" s="50">
        <v>5.1141409576827495E-5</v>
      </c>
      <c r="AB113" s="50">
        <v>8.9785214996947256E-5</v>
      </c>
      <c r="AC113" s="50">
        <v>8.4199485137392252E-5</v>
      </c>
      <c r="AD113" s="50">
        <v>7.8894173573888004E-5</v>
      </c>
      <c r="AE113" s="50">
        <v>5.9879811271430006E-5</v>
      </c>
      <c r="AF113" s="50">
        <v>3.2143225201641E-5</v>
      </c>
      <c r="AG113" s="30">
        <v>7.9977566682799999E-7</v>
      </c>
      <c r="AH113" s="88">
        <v>1.33842012479E-7</v>
      </c>
    </row>
    <row r="114" spans="1:34" ht="15" customHeight="1" x14ac:dyDescent="0.25">
      <c r="A114" s="47" t="s">
        <v>10</v>
      </c>
      <c r="B114" s="47" t="s">
        <v>11</v>
      </c>
      <c r="C114" s="47" t="s">
        <v>12</v>
      </c>
      <c r="D114" s="47" t="s">
        <v>13</v>
      </c>
      <c r="E114" s="47" t="s">
        <v>14</v>
      </c>
      <c r="F114" s="47" t="s">
        <v>15</v>
      </c>
      <c r="G114" s="47" t="s">
        <v>720</v>
      </c>
      <c r="H114" s="48" t="s">
        <v>17</v>
      </c>
      <c r="I114" s="49">
        <v>1</v>
      </c>
      <c r="J114" s="50">
        <v>0.12886376157565188</v>
      </c>
      <c r="K114" s="50">
        <v>0.1743059900619128</v>
      </c>
      <c r="L114" s="50">
        <v>0.10892071563495678</v>
      </c>
      <c r="M114" s="50">
        <v>6.5798505317391232E-2</v>
      </c>
      <c r="N114" s="50">
        <v>7.3999370828174121E-2</v>
      </c>
      <c r="O114" s="50">
        <v>6.828733360466982E-2</v>
      </c>
      <c r="P114" s="50">
        <v>7.7514848831304509E-2</v>
      </c>
      <c r="Q114" s="50">
        <v>8.1319431146434584E-2</v>
      </c>
      <c r="R114" s="50">
        <v>8.218150307652182E-2</v>
      </c>
      <c r="S114" s="50">
        <v>0.18587067628356574</v>
      </c>
      <c r="T114" s="50">
        <v>0.19032114394997005</v>
      </c>
      <c r="U114" s="50">
        <v>0.102758433444786</v>
      </c>
      <c r="V114" s="50">
        <v>6.7106879090366903E-2</v>
      </c>
      <c r="W114" s="50">
        <v>0.12877882029650201</v>
      </c>
      <c r="X114" s="50">
        <v>0.129376157037455</v>
      </c>
      <c r="Y114" s="50">
        <v>0.179799932735864</v>
      </c>
      <c r="Z114" s="50">
        <v>0.138560217079785</v>
      </c>
      <c r="AA114" s="50">
        <v>0.110005398289179</v>
      </c>
      <c r="AB114" s="50">
        <v>0.19216509080585101</v>
      </c>
      <c r="AC114" s="50">
        <v>0.17968651268234601</v>
      </c>
      <c r="AD114" s="50">
        <v>0.16812686506482102</v>
      </c>
      <c r="AE114" s="50">
        <v>0.12698920768278901</v>
      </c>
      <c r="AF114" s="50">
        <v>6.8588928240606792E-2</v>
      </c>
      <c r="AG114" s="30">
        <v>1.7168641029286101E-3</v>
      </c>
      <c r="AH114" s="88">
        <v>2.8599457170758804E-4</v>
      </c>
    </row>
    <row r="115" spans="1:34" ht="15" customHeight="1" x14ac:dyDescent="0.25">
      <c r="A115" s="47" t="s">
        <v>10</v>
      </c>
      <c r="B115" s="47" t="s">
        <v>11</v>
      </c>
      <c r="C115" s="47" t="s">
        <v>12</v>
      </c>
      <c r="D115" s="47" t="s">
        <v>13</v>
      </c>
      <c r="E115" s="47" t="s">
        <v>14</v>
      </c>
      <c r="F115" s="47" t="s">
        <v>15</v>
      </c>
      <c r="G115" s="47" t="s">
        <v>720</v>
      </c>
      <c r="H115" s="48" t="s">
        <v>18</v>
      </c>
      <c r="I115" s="49">
        <v>298</v>
      </c>
      <c r="J115" s="50">
        <v>1.0538037386434749E-4</v>
      </c>
      <c r="K115" s="50">
        <v>1.5427096802782611E-4</v>
      </c>
      <c r="L115" s="50">
        <v>6.2893112227826366E-5</v>
      </c>
      <c r="M115" s="50">
        <v>3.9680325525217282E-5</v>
      </c>
      <c r="N115" s="50">
        <v>4.4789108219130659E-5</v>
      </c>
      <c r="O115" s="50">
        <v>3.953904076335658E-5</v>
      </c>
      <c r="P115" s="50">
        <v>4.5671780073043396E-5</v>
      </c>
      <c r="Q115" s="50">
        <v>4.7075171944347858E-5</v>
      </c>
      <c r="R115" s="50">
        <v>4.723173077913036E-5</v>
      </c>
      <c r="S115" s="50">
        <v>1.0917986138661044E-4</v>
      </c>
      <c r="T115" s="50">
        <v>1.0879165660882849E-4</v>
      </c>
      <c r="U115" s="50">
        <v>5.8738929227564129E-5</v>
      </c>
      <c r="V115" s="50">
        <v>3.9425363505336721E-5</v>
      </c>
      <c r="W115" s="50">
        <v>7.3690287342274995E-5</v>
      </c>
      <c r="X115" s="50">
        <v>7.2091949462167997E-5</v>
      </c>
      <c r="Y115" s="50">
        <v>1.0054004754732848E-4</v>
      </c>
      <c r="Z115" s="50">
        <v>7.6820086037516439E-5</v>
      </c>
      <c r="AA115" s="50">
        <v>6.1230297207682627E-5</v>
      </c>
      <c r="AB115" s="50">
        <v>1.0837871015327665E-4</v>
      </c>
      <c r="AC115" s="50">
        <v>1.0246402571827534E-4</v>
      </c>
      <c r="AD115" s="50">
        <v>9.6163099747443494E-5</v>
      </c>
      <c r="AE115" s="50">
        <v>7.3487692079108089E-5</v>
      </c>
      <c r="AF115" s="50">
        <v>3.9135754249793147E-5</v>
      </c>
      <c r="AG115" s="30">
        <v>9.6383763722599986E-7</v>
      </c>
      <c r="AH115" s="88">
        <v>1.612551592940001E-7</v>
      </c>
    </row>
    <row r="116" spans="1:34" ht="15" customHeight="1" x14ac:dyDescent="0.25">
      <c r="A116" s="47" t="s">
        <v>10</v>
      </c>
      <c r="B116" s="47" t="s">
        <v>11</v>
      </c>
      <c r="C116" s="47" t="s">
        <v>12</v>
      </c>
      <c r="D116" s="47" t="s">
        <v>13</v>
      </c>
      <c r="E116" s="47" t="s">
        <v>14</v>
      </c>
      <c r="F116" s="47" t="s">
        <v>15</v>
      </c>
      <c r="G116" s="47" t="s">
        <v>721</v>
      </c>
      <c r="H116" s="48" t="s">
        <v>16</v>
      </c>
      <c r="I116" s="49">
        <v>25</v>
      </c>
      <c r="J116" s="50">
        <v>0</v>
      </c>
      <c r="K116" s="50">
        <v>0</v>
      </c>
      <c r="L116" s="50">
        <v>0</v>
      </c>
      <c r="M116" s="50">
        <v>0</v>
      </c>
      <c r="N116" s="50">
        <v>0</v>
      </c>
      <c r="O116" s="50">
        <v>0</v>
      </c>
      <c r="P116" s="50">
        <v>0</v>
      </c>
      <c r="Q116" s="50">
        <v>0</v>
      </c>
      <c r="R116" s="50">
        <v>0</v>
      </c>
      <c r="S116" s="50">
        <v>6.3629376294479853E-5</v>
      </c>
      <c r="T116" s="50">
        <v>3.5643899802812254E-5</v>
      </c>
      <c r="U116" s="50">
        <v>1.4744474963136426E-5</v>
      </c>
      <c r="V116" s="50">
        <v>1.6135873168485477E-5</v>
      </c>
      <c r="W116" s="50">
        <v>3.6825916391815256E-5</v>
      </c>
      <c r="X116" s="50">
        <v>9.4895060718084998E-6</v>
      </c>
      <c r="Y116" s="50">
        <v>5.1130492513122003E-6</v>
      </c>
      <c r="Z116" s="50">
        <v>2.5719002649320001E-6</v>
      </c>
      <c r="AA116" s="50">
        <v>4.2190580493869498E-6</v>
      </c>
      <c r="AB116" s="50">
        <v>1.197291706275725E-5</v>
      </c>
      <c r="AC116" s="50">
        <v>1.4036189819752724E-5</v>
      </c>
      <c r="AD116" s="50">
        <v>2.469573562436905E-5</v>
      </c>
      <c r="AE116" s="50">
        <v>1.1151559055745E-5</v>
      </c>
      <c r="AF116" s="50">
        <v>1.1261557588952E-5</v>
      </c>
      <c r="AG116" s="30">
        <v>3.5782876187429005E-5</v>
      </c>
      <c r="AH116" s="88">
        <v>7.3716492432379992E-6</v>
      </c>
    </row>
    <row r="117" spans="1:34" ht="15" customHeight="1" x14ac:dyDescent="0.25">
      <c r="A117" s="47" t="s">
        <v>10</v>
      </c>
      <c r="B117" s="47" t="s">
        <v>11</v>
      </c>
      <c r="C117" s="47" t="s">
        <v>12</v>
      </c>
      <c r="D117" s="47" t="s">
        <v>13</v>
      </c>
      <c r="E117" s="47" t="s">
        <v>14</v>
      </c>
      <c r="F117" s="47" t="s">
        <v>15</v>
      </c>
      <c r="G117" s="47" t="s">
        <v>721</v>
      </c>
      <c r="H117" s="48" t="s">
        <v>17</v>
      </c>
      <c r="I117" s="49">
        <v>1</v>
      </c>
      <c r="J117" s="50">
        <v>0</v>
      </c>
      <c r="K117" s="50">
        <v>0</v>
      </c>
      <c r="L117" s="50">
        <v>0</v>
      </c>
      <c r="M117" s="50">
        <v>0</v>
      </c>
      <c r="N117" s="50">
        <v>0</v>
      </c>
      <c r="O117" s="50">
        <v>0</v>
      </c>
      <c r="P117" s="50">
        <v>0</v>
      </c>
      <c r="Q117" s="50">
        <v>0</v>
      </c>
      <c r="R117" s="50">
        <v>0</v>
      </c>
      <c r="S117" s="50">
        <v>0.13456340498756597</v>
      </c>
      <c r="T117" s="50">
        <v>7.5593582701804357E-2</v>
      </c>
      <c r="U117" s="50">
        <v>3.1270082501819702E-2</v>
      </c>
      <c r="V117" s="50">
        <v>3.4220959815723997E-2</v>
      </c>
      <c r="W117" s="50">
        <v>7.8100403483761793E-2</v>
      </c>
      <c r="X117" s="50">
        <v>2.0142181723618899E-2</v>
      </c>
      <c r="Y117" s="50">
        <v>1.0903816137388301E-2</v>
      </c>
      <c r="Z117" s="50">
        <v>5.41211402500303E-3</v>
      </c>
      <c r="AA117" s="50">
        <v>9.0610267114128399E-3</v>
      </c>
      <c r="AB117" s="50">
        <v>2.69574638742687E-2</v>
      </c>
      <c r="AC117" s="50">
        <v>3.0209225286277699E-2</v>
      </c>
      <c r="AD117" s="50">
        <v>5.2843935089023804E-2</v>
      </c>
      <c r="AE117" s="50">
        <v>2.4112955319551602E-2</v>
      </c>
      <c r="AF117" s="50">
        <v>2.4330670247981301E-2</v>
      </c>
      <c r="AG117" s="30">
        <v>7.6670042036546995E-2</v>
      </c>
      <c r="AH117" s="88">
        <v>1.5926811858047001E-2</v>
      </c>
    </row>
    <row r="118" spans="1:34" ht="15" customHeight="1" x14ac:dyDescent="0.25">
      <c r="A118" s="47" t="s">
        <v>10</v>
      </c>
      <c r="B118" s="47" t="s">
        <v>11</v>
      </c>
      <c r="C118" s="47" t="s">
        <v>12</v>
      </c>
      <c r="D118" s="47" t="s">
        <v>13</v>
      </c>
      <c r="E118" s="47" t="s">
        <v>14</v>
      </c>
      <c r="F118" s="47" t="s">
        <v>15</v>
      </c>
      <c r="G118" s="47" t="s">
        <v>721</v>
      </c>
      <c r="H118" s="48" t="s">
        <v>18</v>
      </c>
      <c r="I118" s="49">
        <v>298</v>
      </c>
      <c r="J118" s="50">
        <v>0</v>
      </c>
      <c r="K118" s="50">
        <v>0</v>
      </c>
      <c r="L118" s="50">
        <v>0</v>
      </c>
      <c r="M118" s="50">
        <v>0</v>
      </c>
      <c r="N118" s="50">
        <v>0</v>
      </c>
      <c r="O118" s="50">
        <v>0</v>
      </c>
      <c r="P118" s="50">
        <v>0</v>
      </c>
      <c r="Q118" s="50">
        <v>0</v>
      </c>
      <c r="R118" s="50">
        <v>0</v>
      </c>
      <c r="S118" s="50">
        <v>7.5846216543019984E-5</v>
      </c>
      <c r="T118" s="50">
        <v>4.2487528564952212E-5</v>
      </c>
      <c r="U118" s="50">
        <v>1.7575414156058563E-5</v>
      </c>
      <c r="V118" s="50">
        <v>1.9233960816834688E-5</v>
      </c>
      <c r="W118" s="50">
        <v>4.3896492339043776E-5</v>
      </c>
      <c r="X118" s="50">
        <v>1.1311491237595791E-5</v>
      </c>
      <c r="Y118" s="50">
        <v>6.0947547075641127E-6</v>
      </c>
      <c r="Z118" s="50">
        <v>3.0657051157989441E-6</v>
      </c>
      <c r="AA118" s="50">
        <v>5.0291171948692449E-6</v>
      </c>
      <c r="AB118" s="50">
        <v>1.4271717138806641E-5</v>
      </c>
      <c r="AC118" s="50">
        <v>1.6731138265145277E-5</v>
      </c>
      <c r="AD118" s="50">
        <v>2.943731686424731E-5</v>
      </c>
      <c r="AE118" s="50">
        <v>1.3292658394448008E-5</v>
      </c>
      <c r="AF118" s="50">
        <v>1.3423776646030992E-5</v>
      </c>
      <c r="AG118" s="30">
        <v>4.2653188415415072E-5</v>
      </c>
      <c r="AH118" s="88">
        <v>8.7870058979410058E-6</v>
      </c>
    </row>
    <row r="119" spans="1:34" ht="15" customHeight="1" x14ac:dyDescent="0.25">
      <c r="A119" s="47" t="s">
        <v>10</v>
      </c>
      <c r="B119" s="47" t="s">
        <v>11</v>
      </c>
      <c r="C119" s="47" t="s">
        <v>12</v>
      </c>
      <c r="D119" s="47" t="s">
        <v>13</v>
      </c>
      <c r="E119" s="47" t="s">
        <v>14</v>
      </c>
      <c r="F119" s="47" t="s">
        <v>15</v>
      </c>
      <c r="G119" s="47" t="s">
        <v>500</v>
      </c>
      <c r="H119" s="48" t="s">
        <v>16</v>
      </c>
      <c r="I119" s="49">
        <v>25</v>
      </c>
      <c r="J119" s="50">
        <v>0</v>
      </c>
      <c r="K119" s="50">
        <v>0</v>
      </c>
      <c r="L119" s="50">
        <v>0</v>
      </c>
      <c r="M119" s="50">
        <v>0</v>
      </c>
      <c r="N119" s="50">
        <v>0</v>
      </c>
      <c r="O119" s="50">
        <v>0</v>
      </c>
      <c r="P119" s="50">
        <v>0</v>
      </c>
      <c r="Q119" s="50">
        <v>0</v>
      </c>
      <c r="R119" s="50">
        <v>0</v>
      </c>
      <c r="S119" s="50">
        <v>0</v>
      </c>
      <c r="T119" s="50">
        <v>0</v>
      </c>
      <c r="U119" s="50">
        <v>0</v>
      </c>
      <c r="V119" s="50">
        <v>0</v>
      </c>
      <c r="W119" s="50">
        <v>4.5602587235493743E-3</v>
      </c>
      <c r="X119" s="50">
        <v>4.1603010771355999E-3</v>
      </c>
      <c r="Y119" s="50">
        <v>4.15380574956805E-3</v>
      </c>
      <c r="Z119" s="50">
        <v>4.2225751259952742E-3</v>
      </c>
      <c r="AA119" s="50">
        <v>4.3884670389755503E-3</v>
      </c>
      <c r="AB119" s="50">
        <v>4.1804604736355756E-3</v>
      </c>
      <c r="AC119" s="50">
        <v>4.3535935072801998E-3</v>
      </c>
      <c r="AD119" s="50">
        <v>4.0559504781311996E-3</v>
      </c>
      <c r="AE119" s="50">
        <v>3.9232467070583251E-3</v>
      </c>
      <c r="AF119" s="50">
        <v>3.6272422938691496E-3</v>
      </c>
      <c r="AG119" s="30">
        <v>2.8008182011169001E-3</v>
      </c>
      <c r="AH119" s="88">
        <v>4.7461022654106253E-4</v>
      </c>
    </row>
    <row r="120" spans="1:34" ht="15" customHeight="1" x14ac:dyDescent="0.25">
      <c r="A120" s="47" t="s">
        <v>10</v>
      </c>
      <c r="B120" s="47" t="s">
        <v>11</v>
      </c>
      <c r="C120" s="47" t="s">
        <v>12</v>
      </c>
      <c r="D120" s="47" t="s">
        <v>13</v>
      </c>
      <c r="E120" s="47" t="s">
        <v>14</v>
      </c>
      <c r="F120" s="47" t="s">
        <v>15</v>
      </c>
      <c r="G120" s="47" t="s">
        <v>500</v>
      </c>
      <c r="H120" s="48" t="s">
        <v>17</v>
      </c>
      <c r="I120" s="49">
        <v>1</v>
      </c>
      <c r="J120" s="50">
        <v>0</v>
      </c>
      <c r="K120" s="50">
        <v>0</v>
      </c>
      <c r="L120" s="50">
        <v>0</v>
      </c>
      <c r="M120" s="50">
        <v>0</v>
      </c>
      <c r="N120" s="50">
        <v>0</v>
      </c>
      <c r="O120" s="50">
        <v>0</v>
      </c>
      <c r="P120" s="50">
        <v>0</v>
      </c>
      <c r="Q120" s="50">
        <v>0</v>
      </c>
      <c r="R120" s="50">
        <v>0</v>
      </c>
      <c r="S120" s="50">
        <v>0</v>
      </c>
      <c r="T120" s="50">
        <v>0</v>
      </c>
      <c r="U120" s="50">
        <v>0</v>
      </c>
      <c r="V120" s="50">
        <v>0</v>
      </c>
      <c r="W120" s="50">
        <v>9.7891284613441099E-3</v>
      </c>
      <c r="X120" s="50">
        <v>5.9484154478959507E-3</v>
      </c>
      <c r="Y120" s="50">
        <v>3.0655697393265199E-3</v>
      </c>
      <c r="Z120" s="50">
        <v>2.96957487859764E-3</v>
      </c>
      <c r="AA120" s="50">
        <v>2.1740559686136197E-3</v>
      </c>
      <c r="AB120" s="50">
        <v>1.86207268937852E-3</v>
      </c>
      <c r="AC120" s="50">
        <v>2.7888066806670097E-3</v>
      </c>
      <c r="AD120" s="50">
        <v>3.14383601230552E-3</v>
      </c>
      <c r="AE120" s="50">
        <v>2.07769299208432E-3</v>
      </c>
      <c r="AF120" s="50">
        <v>1.94428791020944E-3</v>
      </c>
      <c r="AG120" s="30">
        <v>1.37386683038566E-3</v>
      </c>
      <c r="AH120" s="88">
        <v>3.11144781591434E-4</v>
      </c>
    </row>
    <row r="121" spans="1:34" ht="15" customHeight="1" x14ac:dyDescent="0.25">
      <c r="A121" s="47" t="s">
        <v>10</v>
      </c>
      <c r="B121" s="47" t="s">
        <v>11</v>
      </c>
      <c r="C121" s="47" t="s">
        <v>12</v>
      </c>
      <c r="D121" s="47" t="s">
        <v>13</v>
      </c>
      <c r="E121" s="47" t="s">
        <v>14</v>
      </c>
      <c r="F121" s="47" t="s">
        <v>15</v>
      </c>
      <c r="G121" s="47" t="s">
        <v>500</v>
      </c>
      <c r="H121" s="48" t="s">
        <v>18</v>
      </c>
      <c r="I121" s="49">
        <v>298</v>
      </c>
      <c r="J121" s="50">
        <v>0</v>
      </c>
      <c r="K121" s="50">
        <v>0</v>
      </c>
      <c r="L121" s="50">
        <v>0</v>
      </c>
      <c r="M121" s="50">
        <v>0</v>
      </c>
      <c r="N121" s="50">
        <v>0</v>
      </c>
      <c r="O121" s="50">
        <v>0</v>
      </c>
      <c r="P121" s="50">
        <v>0</v>
      </c>
      <c r="Q121" s="50">
        <v>0</v>
      </c>
      <c r="R121" s="50">
        <v>0</v>
      </c>
      <c r="S121" s="50">
        <v>0</v>
      </c>
      <c r="T121" s="50">
        <v>0</v>
      </c>
      <c r="U121" s="50">
        <v>0</v>
      </c>
      <c r="V121" s="50">
        <v>0</v>
      </c>
      <c r="W121" s="50">
        <v>7.1328248404437652E-3</v>
      </c>
      <c r="X121" s="50">
        <v>6.5077462479500789E-3</v>
      </c>
      <c r="Y121" s="50">
        <v>6.4984311197609215E-3</v>
      </c>
      <c r="Z121" s="50">
        <v>6.6057261316583727E-3</v>
      </c>
      <c r="AA121" s="50">
        <v>6.8653748285314262E-3</v>
      </c>
      <c r="AB121" s="50">
        <v>6.5400033541956762E-3</v>
      </c>
      <c r="AC121" s="50">
        <v>6.8107072125997963E-3</v>
      </c>
      <c r="AD121" s="50">
        <v>6.3449823356944166E-3</v>
      </c>
      <c r="AE121" s="50">
        <v>6.1375545445622477E-3</v>
      </c>
      <c r="AF121" s="50">
        <v>5.6745380901967457E-3</v>
      </c>
      <c r="AG121" s="30">
        <v>4.381638767935985E-3</v>
      </c>
      <c r="AH121" s="88">
        <v>7.4247304955969511E-4</v>
      </c>
    </row>
    <row r="122" spans="1:34" ht="15" customHeight="1" x14ac:dyDescent="0.25">
      <c r="A122" s="47" t="s">
        <v>10</v>
      </c>
      <c r="B122" s="47" t="s">
        <v>11</v>
      </c>
      <c r="C122" s="47" t="s">
        <v>12</v>
      </c>
      <c r="D122" s="47" t="s">
        <v>13</v>
      </c>
      <c r="E122" s="47" t="s">
        <v>14</v>
      </c>
      <c r="F122" s="47" t="s">
        <v>15</v>
      </c>
      <c r="G122" s="47" t="s">
        <v>501</v>
      </c>
      <c r="H122" s="48" t="s">
        <v>16</v>
      </c>
      <c r="I122" s="49">
        <v>25</v>
      </c>
      <c r="J122" s="50">
        <v>0</v>
      </c>
      <c r="K122" s="50">
        <v>0</v>
      </c>
      <c r="L122" s="50">
        <v>0</v>
      </c>
      <c r="M122" s="50">
        <v>0</v>
      </c>
      <c r="N122" s="50">
        <v>0</v>
      </c>
      <c r="O122" s="50">
        <v>0</v>
      </c>
      <c r="P122" s="50">
        <v>0</v>
      </c>
      <c r="Q122" s="50">
        <v>0</v>
      </c>
      <c r="R122" s="50">
        <v>0</v>
      </c>
      <c r="S122" s="50">
        <v>9.4082360391792023E-5</v>
      </c>
      <c r="T122" s="50">
        <v>0</v>
      </c>
      <c r="U122" s="50">
        <v>0</v>
      </c>
      <c r="V122" s="50">
        <v>0</v>
      </c>
      <c r="W122" s="50">
        <v>0</v>
      </c>
      <c r="X122" s="50">
        <v>0</v>
      </c>
      <c r="Y122" s="50">
        <v>0</v>
      </c>
      <c r="Z122" s="50">
        <v>0</v>
      </c>
      <c r="AA122" s="50">
        <v>0</v>
      </c>
      <c r="AB122" s="50">
        <v>0</v>
      </c>
      <c r="AC122" s="50">
        <v>0</v>
      </c>
      <c r="AD122" s="50">
        <v>0</v>
      </c>
      <c r="AE122" s="50">
        <v>0</v>
      </c>
      <c r="AF122" s="50">
        <v>0</v>
      </c>
      <c r="AG122" s="30">
        <v>0</v>
      </c>
      <c r="AH122" s="88">
        <v>0</v>
      </c>
    </row>
    <row r="123" spans="1:34" ht="15" customHeight="1" x14ac:dyDescent="0.25">
      <c r="A123" s="47" t="s">
        <v>10</v>
      </c>
      <c r="B123" s="47" t="s">
        <v>11</v>
      </c>
      <c r="C123" s="47" t="s">
        <v>12</v>
      </c>
      <c r="D123" s="47" t="s">
        <v>13</v>
      </c>
      <c r="E123" s="47" t="s">
        <v>14</v>
      </c>
      <c r="F123" s="47" t="s">
        <v>15</v>
      </c>
      <c r="G123" s="47" t="s">
        <v>501</v>
      </c>
      <c r="H123" s="48" t="s">
        <v>17</v>
      </c>
      <c r="I123" s="49">
        <v>1</v>
      </c>
      <c r="J123" s="50">
        <v>0</v>
      </c>
      <c r="K123" s="50">
        <v>0</v>
      </c>
      <c r="L123" s="50">
        <v>0</v>
      </c>
      <c r="M123" s="50">
        <v>0</v>
      </c>
      <c r="N123" s="50">
        <v>0</v>
      </c>
      <c r="O123" s="50">
        <v>0</v>
      </c>
      <c r="P123" s="50">
        <v>0</v>
      </c>
      <c r="Q123" s="50">
        <v>0</v>
      </c>
      <c r="R123" s="50">
        <v>0</v>
      </c>
      <c r="S123" s="50">
        <v>7.0007622826059124E-3</v>
      </c>
      <c r="T123" s="50">
        <v>0</v>
      </c>
      <c r="U123" s="50">
        <v>0</v>
      </c>
      <c r="V123" s="50">
        <v>0</v>
      </c>
      <c r="W123" s="50">
        <v>0</v>
      </c>
      <c r="X123" s="50">
        <v>0</v>
      </c>
      <c r="Y123" s="50">
        <v>0</v>
      </c>
      <c r="Z123" s="50">
        <v>0</v>
      </c>
      <c r="AA123" s="50">
        <v>0</v>
      </c>
      <c r="AB123" s="50">
        <v>0</v>
      </c>
      <c r="AC123" s="50">
        <v>0</v>
      </c>
      <c r="AD123" s="50">
        <v>0</v>
      </c>
      <c r="AE123" s="50">
        <v>0</v>
      </c>
      <c r="AF123" s="50">
        <v>0</v>
      </c>
      <c r="AG123" s="30">
        <v>0</v>
      </c>
      <c r="AH123" s="88">
        <v>0</v>
      </c>
    </row>
    <row r="124" spans="1:34" ht="15" customHeight="1" x14ac:dyDescent="0.25">
      <c r="A124" s="47" t="s">
        <v>10</v>
      </c>
      <c r="B124" s="47" t="s">
        <v>11</v>
      </c>
      <c r="C124" s="47" t="s">
        <v>12</v>
      </c>
      <c r="D124" s="47" t="s">
        <v>13</v>
      </c>
      <c r="E124" s="47" t="s">
        <v>14</v>
      </c>
      <c r="F124" s="47" t="s">
        <v>15</v>
      </c>
      <c r="G124" s="47" t="s">
        <v>501</v>
      </c>
      <c r="H124" s="48" t="s">
        <v>18</v>
      </c>
      <c r="I124" s="49">
        <v>298</v>
      </c>
      <c r="J124" s="50">
        <v>0</v>
      </c>
      <c r="K124" s="50">
        <v>0</v>
      </c>
      <c r="L124" s="50">
        <v>0</v>
      </c>
      <c r="M124" s="50">
        <v>0</v>
      </c>
      <c r="N124" s="50">
        <v>0</v>
      </c>
      <c r="O124" s="50">
        <v>0</v>
      </c>
      <c r="P124" s="50">
        <v>0</v>
      </c>
      <c r="Q124" s="50">
        <v>0</v>
      </c>
      <c r="R124" s="50">
        <v>0</v>
      </c>
      <c r="S124" s="50">
        <v>1.70580347743316E-4</v>
      </c>
      <c r="T124" s="50">
        <v>0</v>
      </c>
      <c r="U124" s="50">
        <v>0</v>
      </c>
      <c r="V124" s="50">
        <v>0</v>
      </c>
      <c r="W124" s="50">
        <v>0</v>
      </c>
      <c r="X124" s="50">
        <v>0</v>
      </c>
      <c r="Y124" s="50">
        <v>0</v>
      </c>
      <c r="Z124" s="50">
        <v>0</v>
      </c>
      <c r="AA124" s="50">
        <v>0</v>
      </c>
      <c r="AB124" s="50">
        <v>0</v>
      </c>
      <c r="AC124" s="50">
        <v>0</v>
      </c>
      <c r="AD124" s="50">
        <v>0</v>
      </c>
      <c r="AE124" s="50">
        <v>0</v>
      </c>
      <c r="AF124" s="50">
        <v>0</v>
      </c>
      <c r="AG124" s="30">
        <v>0</v>
      </c>
      <c r="AH124" s="88">
        <v>0</v>
      </c>
    </row>
    <row r="125" spans="1:34" ht="15" customHeight="1" x14ac:dyDescent="0.25">
      <c r="A125" s="47" t="s">
        <v>10</v>
      </c>
      <c r="B125" s="47" t="s">
        <v>11</v>
      </c>
      <c r="C125" s="47" t="s">
        <v>12</v>
      </c>
      <c r="D125" s="47" t="s">
        <v>13</v>
      </c>
      <c r="E125" s="47" t="s">
        <v>14</v>
      </c>
      <c r="F125" s="47" t="s">
        <v>15</v>
      </c>
      <c r="G125" s="47" t="s">
        <v>502</v>
      </c>
      <c r="H125" s="48" t="s">
        <v>16</v>
      </c>
      <c r="I125" s="49">
        <v>25</v>
      </c>
      <c r="J125" s="50">
        <v>0</v>
      </c>
      <c r="K125" s="50">
        <v>0</v>
      </c>
      <c r="L125" s="50">
        <v>0</v>
      </c>
      <c r="M125" s="50">
        <v>0</v>
      </c>
      <c r="N125" s="50">
        <v>0</v>
      </c>
      <c r="O125" s="50">
        <v>0</v>
      </c>
      <c r="P125" s="50">
        <v>0</v>
      </c>
      <c r="Q125" s="50">
        <v>0</v>
      </c>
      <c r="R125" s="50">
        <v>0</v>
      </c>
      <c r="S125" s="50">
        <v>0</v>
      </c>
      <c r="T125" s="50">
        <v>0</v>
      </c>
      <c r="U125" s="50">
        <v>0</v>
      </c>
      <c r="V125" s="50">
        <v>0</v>
      </c>
      <c r="W125" s="50">
        <v>0</v>
      </c>
      <c r="X125" s="50">
        <v>0</v>
      </c>
      <c r="Y125" s="50">
        <v>0</v>
      </c>
      <c r="Z125" s="50">
        <v>0</v>
      </c>
      <c r="AA125" s="50">
        <v>0</v>
      </c>
      <c r="AB125" s="50">
        <v>0</v>
      </c>
      <c r="AC125" s="50">
        <v>0</v>
      </c>
      <c r="AD125" s="50">
        <v>1.0907675982948799E-4</v>
      </c>
      <c r="AE125" s="50">
        <v>9.4843782326939995E-6</v>
      </c>
      <c r="AF125" s="50">
        <v>0</v>
      </c>
      <c r="AG125" s="30">
        <v>4.7706465266440001E-6</v>
      </c>
      <c r="AH125" s="88">
        <v>0</v>
      </c>
    </row>
    <row r="126" spans="1:34" ht="15" customHeight="1" x14ac:dyDescent="0.25">
      <c r="A126" s="47" t="s">
        <v>10</v>
      </c>
      <c r="B126" s="47" t="s">
        <v>11</v>
      </c>
      <c r="C126" s="47" t="s">
        <v>12</v>
      </c>
      <c r="D126" s="47" t="s">
        <v>13</v>
      </c>
      <c r="E126" s="47" t="s">
        <v>14</v>
      </c>
      <c r="F126" s="47" t="s">
        <v>15</v>
      </c>
      <c r="G126" s="47" t="s">
        <v>502</v>
      </c>
      <c r="H126" s="48" t="s">
        <v>17</v>
      </c>
      <c r="I126" s="49">
        <v>1</v>
      </c>
      <c r="J126" s="50">
        <v>0</v>
      </c>
      <c r="K126" s="50">
        <v>0</v>
      </c>
      <c r="L126" s="50">
        <v>0</v>
      </c>
      <c r="M126" s="50">
        <v>0</v>
      </c>
      <c r="N126" s="50">
        <v>0</v>
      </c>
      <c r="O126" s="50">
        <v>0</v>
      </c>
      <c r="P126" s="50">
        <v>0</v>
      </c>
      <c r="Q126" s="50">
        <v>0</v>
      </c>
      <c r="R126" s="50">
        <v>0</v>
      </c>
      <c r="S126" s="50">
        <v>0</v>
      </c>
      <c r="T126" s="50">
        <v>0</v>
      </c>
      <c r="U126" s="50">
        <v>0</v>
      </c>
      <c r="V126" s="50">
        <v>0</v>
      </c>
      <c r="W126" s="50">
        <v>0</v>
      </c>
      <c r="X126" s="50">
        <v>0</v>
      </c>
      <c r="Y126" s="50">
        <v>0</v>
      </c>
      <c r="Z126" s="50">
        <v>0</v>
      </c>
      <c r="AA126" s="50">
        <v>0</v>
      </c>
      <c r="AB126" s="50">
        <v>0</v>
      </c>
      <c r="AC126" s="50">
        <v>0</v>
      </c>
      <c r="AD126" s="50">
        <v>0</v>
      </c>
      <c r="AE126" s="50">
        <v>0</v>
      </c>
      <c r="AF126" s="50">
        <v>0</v>
      </c>
      <c r="AG126" s="30">
        <v>8.0177891926800003E-7</v>
      </c>
      <c r="AH126" s="88">
        <v>0</v>
      </c>
    </row>
    <row r="127" spans="1:34" ht="15" customHeight="1" x14ac:dyDescent="0.25">
      <c r="A127" s="47" t="s">
        <v>10</v>
      </c>
      <c r="B127" s="47" t="s">
        <v>11</v>
      </c>
      <c r="C127" s="47" t="s">
        <v>12</v>
      </c>
      <c r="D127" s="47" t="s">
        <v>13</v>
      </c>
      <c r="E127" s="47" t="s">
        <v>14</v>
      </c>
      <c r="F127" s="47" t="s">
        <v>15</v>
      </c>
      <c r="G127" s="47" t="s">
        <v>502</v>
      </c>
      <c r="H127" s="48" t="s">
        <v>18</v>
      </c>
      <c r="I127" s="49">
        <v>298</v>
      </c>
      <c r="J127" s="50">
        <v>0</v>
      </c>
      <c r="K127" s="50">
        <v>0</v>
      </c>
      <c r="L127" s="50">
        <v>0</v>
      </c>
      <c r="M127" s="50">
        <v>0</v>
      </c>
      <c r="N127" s="50">
        <v>0</v>
      </c>
      <c r="O127" s="50">
        <v>0</v>
      </c>
      <c r="P127" s="50">
        <v>0</v>
      </c>
      <c r="Q127" s="50">
        <v>0</v>
      </c>
      <c r="R127" s="50">
        <v>0</v>
      </c>
      <c r="S127" s="50">
        <v>0</v>
      </c>
      <c r="T127" s="50">
        <v>0</v>
      </c>
      <c r="U127" s="50">
        <v>0</v>
      </c>
      <c r="V127" s="50">
        <v>0</v>
      </c>
      <c r="W127" s="50">
        <v>0</v>
      </c>
      <c r="X127" s="50">
        <v>0</v>
      </c>
      <c r="Y127" s="50">
        <v>0</v>
      </c>
      <c r="Z127" s="50">
        <v>0</v>
      </c>
      <c r="AA127" s="50">
        <v>0</v>
      </c>
      <c r="AB127" s="50">
        <v>0</v>
      </c>
      <c r="AC127" s="50">
        <v>0</v>
      </c>
      <c r="AD127" s="50">
        <v>1.7065059075323515E-4</v>
      </c>
      <c r="AE127" s="50">
        <v>1.483830974505E-5</v>
      </c>
      <c r="AF127" s="50">
        <v>0</v>
      </c>
      <c r="AG127" s="30">
        <v>7.4635356654690003E-6</v>
      </c>
      <c r="AH127" s="88">
        <v>0</v>
      </c>
    </row>
    <row r="128" spans="1:34" ht="15" customHeight="1" x14ac:dyDescent="0.25">
      <c r="A128" s="47" t="s">
        <v>10</v>
      </c>
      <c r="B128" s="47" t="s">
        <v>11</v>
      </c>
      <c r="C128" s="47" t="s">
        <v>12</v>
      </c>
      <c r="D128" s="47" t="s">
        <v>13</v>
      </c>
      <c r="E128" s="47" t="s">
        <v>14</v>
      </c>
      <c r="F128" s="47" t="s">
        <v>15</v>
      </c>
      <c r="G128" s="47" t="s">
        <v>503</v>
      </c>
      <c r="H128" s="48" t="s">
        <v>16</v>
      </c>
      <c r="I128" s="49">
        <v>25</v>
      </c>
      <c r="J128" s="50">
        <v>0</v>
      </c>
      <c r="K128" s="50">
        <v>0</v>
      </c>
      <c r="L128" s="50">
        <v>0</v>
      </c>
      <c r="M128" s="50">
        <v>0</v>
      </c>
      <c r="N128" s="50">
        <v>0</v>
      </c>
      <c r="O128" s="50">
        <v>0</v>
      </c>
      <c r="P128" s="50">
        <v>0</v>
      </c>
      <c r="Q128" s="50">
        <v>0</v>
      </c>
      <c r="R128" s="50">
        <v>0</v>
      </c>
      <c r="S128" s="50">
        <v>0</v>
      </c>
      <c r="T128" s="50">
        <v>8.7447096626204707E-4</v>
      </c>
      <c r="U128" s="50">
        <v>0</v>
      </c>
      <c r="V128" s="50">
        <v>0</v>
      </c>
      <c r="W128" s="50">
        <v>0</v>
      </c>
      <c r="X128" s="50">
        <v>0</v>
      </c>
      <c r="Y128" s="50">
        <v>0</v>
      </c>
      <c r="Z128" s="50">
        <v>0</v>
      </c>
      <c r="AA128" s="50">
        <v>0</v>
      </c>
      <c r="AB128" s="50">
        <v>0</v>
      </c>
      <c r="AC128" s="50">
        <v>0</v>
      </c>
      <c r="AD128" s="50">
        <v>0</v>
      </c>
      <c r="AE128" s="50">
        <v>0</v>
      </c>
      <c r="AF128" s="50">
        <v>0</v>
      </c>
      <c r="AG128" s="30">
        <v>0</v>
      </c>
      <c r="AH128" s="88">
        <v>0</v>
      </c>
    </row>
    <row r="129" spans="1:34" ht="15" customHeight="1" x14ac:dyDescent="0.25">
      <c r="A129" s="47" t="s">
        <v>10</v>
      </c>
      <c r="B129" s="47" t="s">
        <v>11</v>
      </c>
      <c r="C129" s="47" t="s">
        <v>12</v>
      </c>
      <c r="D129" s="47" t="s">
        <v>13</v>
      </c>
      <c r="E129" s="47" t="s">
        <v>14</v>
      </c>
      <c r="F129" s="47" t="s">
        <v>15</v>
      </c>
      <c r="G129" s="47" t="s">
        <v>503</v>
      </c>
      <c r="H129" s="48" t="s">
        <v>17</v>
      </c>
      <c r="I129" s="49">
        <v>1</v>
      </c>
      <c r="J129" s="50">
        <v>0</v>
      </c>
      <c r="K129" s="50">
        <v>0</v>
      </c>
      <c r="L129" s="50">
        <v>0</v>
      </c>
      <c r="M129" s="50">
        <v>0</v>
      </c>
      <c r="N129" s="50">
        <v>0</v>
      </c>
      <c r="O129" s="50">
        <v>0</v>
      </c>
      <c r="P129" s="50">
        <v>0</v>
      </c>
      <c r="Q129" s="50">
        <v>0</v>
      </c>
      <c r="R129" s="50">
        <v>0</v>
      </c>
      <c r="S129" s="50">
        <v>0</v>
      </c>
      <c r="T129" s="50">
        <v>1.2008567698248423E-3</v>
      </c>
      <c r="U129" s="50">
        <v>0</v>
      </c>
      <c r="V129" s="50">
        <v>0</v>
      </c>
      <c r="W129" s="50">
        <v>0</v>
      </c>
      <c r="X129" s="50">
        <v>0</v>
      </c>
      <c r="Y129" s="50">
        <v>0</v>
      </c>
      <c r="Z129" s="50">
        <v>0</v>
      </c>
      <c r="AA129" s="50">
        <v>0</v>
      </c>
      <c r="AB129" s="50">
        <v>0</v>
      </c>
      <c r="AC129" s="50">
        <v>0</v>
      </c>
      <c r="AD129" s="50">
        <v>0</v>
      </c>
      <c r="AE129" s="50">
        <v>0</v>
      </c>
      <c r="AF129" s="50">
        <v>0</v>
      </c>
      <c r="AG129" s="30">
        <v>0</v>
      </c>
      <c r="AH129" s="88">
        <v>0</v>
      </c>
    </row>
    <row r="130" spans="1:34" ht="15" customHeight="1" x14ac:dyDescent="0.25">
      <c r="A130" s="47" t="s">
        <v>10</v>
      </c>
      <c r="B130" s="47" t="s">
        <v>11</v>
      </c>
      <c r="C130" s="47" t="s">
        <v>12</v>
      </c>
      <c r="D130" s="47" t="s">
        <v>13</v>
      </c>
      <c r="E130" s="47" t="s">
        <v>14</v>
      </c>
      <c r="F130" s="47" t="s">
        <v>15</v>
      </c>
      <c r="G130" s="47" t="s">
        <v>503</v>
      </c>
      <c r="H130" s="48" t="s">
        <v>18</v>
      </c>
      <c r="I130" s="49">
        <v>298</v>
      </c>
      <c r="J130" s="50">
        <v>0</v>
      </c>
      <c r="K130" s="50">
        <v>0</v>
      </c>
      <c r="L130" s="50">
        <v>0</v>
      </c>
      <c r="M130" s="50">
        <v>0</v>
      </c>
      <c r="N130" s="50">
        <v>0</v>
      </c>
      <c r="O130" s="50">
        <v>0</v>
      </c>
      <c r="P130" s="50">
        <v>0</v>
      </c>
      <c r="Q130" s="50">
        <v>0</v>
      </c>
      <c r="R130" s="50">
        <v>0</v>
      </c>
      <c r="S130" s="50">
        <v>0</v>
      </c>
      <c r="T130" s="50">
        <v>1.3679331581486793E-3</v>
      </c>
      <c r="U130" s="50">
        <v>0</v>
      </c>
      <c r="V130" s="50">
        <v>0</v>
      </c>
      <c r="W130" s="50">
        <v>0</v>
      </c>
      <c r="X130" s="50">
        <v>0</v>
      </c>
      <c r="Y130" s="50">
        <v>0</v>
      </c>
      <c r="Z130" s="50">
        <v>0</v>
      </c>
      <c r="AA130" s="50">
        <v>0</v>
      </c>
      <c r="AB130" s="50">
        <v>0</v>
      </c>
      <c r="AC130" s="50">
        <v>0</v>
      </c>
      <c r="AD130" s="50">
        <v>0</v>
      </c>
      <c r="AE130" s="50">
        <v>0</v>
      </c>
      <c r="AF130" s="50">
        <v>0</v>
      </c>
      <c r="AG130" s="30">
        <v>0</v>
      </c>
      <c r="AH130" s="88">
        <v>0</v>
      </c>
    </row>
    <row r="131" spans="1:34" ht="15" customHeight="1" x14ac:dyDescent="0.25">
      <c r="A131" s="47" t="s">
        <v>10</v>
      </c>
      <c r="B131" s="47" t="s">
        <v>11</v>
      </c>
      <c r="C131" s="47" t="s">
        <v>12</v>
      </c>
      <c r="D131" s="47" t="s">
        <v>13</v>
      </c>
      <c r="E131" s="47" t="s">
        <v>14</v>
      </c>
      <c r="F131" s="47" t="s">
        <v>15</v>
      </c>
      <c r="G131" s="47" t="s">
        <v>504</v>
      </c>
      <c r="H131" s="48" t="s">
        <v>16</v>
      </c>
      <c r="I131" s="49">
        <v>25</v>
      </c>
      <c r="J131" s="50">
        <v>0</v>
      </c>
      <c r="K131" s="50">
        <v>0</v>
      </c>
      <c r="L131" s="50">
        <v>0</v>
      </c>
      <c r="M131" s="50">
        <v>0</v>
      </c>
      <c r="N131" s="50">
        <v>0</v>
      </c>
      <c r="O131" s="50">
        <v>0</v>
      </c>
      <c r="P131" s="50">
        <v>0</v>
      </c>
      <c r="Q131" s="50">
        <v>0</v>
      </c>
      <c r="R131" s="50">
        <v>0</v>
      </c>
      <c r="S131" s="50">
        <v>0</v>
      </c>
      <c r="T131" s="50">
        <v>0</v>
      </c>
      <c r="U131" s="50">
        <v>0</v>
      </c>
      <c r="V131" s="50">
        <v>0</v>
      </c>
      <c r="W131" s="50">
        <v>2.0467130251028449E-7</v>
      </c>
      <c r="X131" s="50">
        <v>0</v>
      </c>
      <c r="Y131" s="50">
        <v>0</v>
      </c>
      <c r="Z131" s="50">
        <v>0</v>
      </c>
      <c r="AA131" s="50">
        <v>0</v>
      </c>
      <c r="AB131" s="50">
        <v>2.9741568752273505E-7</v>
      </c>
      <c r="AC131" s="50">
        <v>0</v>
      </c>
      <c r="AD131" s="50">
        <v>0</v>
      </c>
      <c r="AE131" s="50">
        <v>0</v>
      </c>
      <c r="AF131" s="50">
        <v>0</v>
      </c>
      <c r="AG131" s="30">
        <v>0</v>
      </c>
      <c r="AH131" s="88">
        <v>0</v>
      </c>
    </row>
    <row r="132" spans="1:34" ht="15" customHeight="1" x14ac:dyDescent="0.25">
      <c r="A132" s="47" t="s">
        <v>10</v>
      </c>
      <c r="B132" s="47" t="s">
        <v>11</v>
      </c>
      <c r="C132" s="47" t="s">
        <v>12</v>
      </c>
      <c r="D132" s="47" t="s">
        <v>13</v>
      </c>
      <c r="E132" s="47" t="s">
        <v>14</v>
      </c>
      <c r="F132" s="47" t="s">
        <v>15</v>
      </c>
      <c r="G132" s="47" t="s">
        <v>504</v>
      </c>
      <c r="H132" s="48" t="s">
        <v>17</v>
      </c>
      <c r="I132" s="49">
        <v>1</v>
      </c>
      <c r="J132" s="50">
        <v>0</v>
      </c>
      <c r="K132" s="50">
        <v>0</v>
      </c>
      <c r="L132" s="50">
        <v>0</v>
      </c>
      <c r="M132" s="50">
        <v>0</v>
      </c>
      <c r="N132" s="50">
        <v>0</v>
      </c>
      <c r="O132" s="50">
        <v>0</v>
      </c>
      <c r="P132" s="50">
        <v>0</v>
      </c>
      <c r="Q132" s="50">
        <v>0</v>
      </c>
      <c r="R132" s="50">
        <v>0</v>
      </c>
      <c r="S132" s="50">
        <v>0</v>
      </c>
      <c r="T132" s="50">
        <v>0</v>
      </c>
      <c r="U132" s="50">
        <v>0</v>
      </c>
      <c r="V132" s="50">
        <v>0</v>
      </c>
      <c r="W132" s="50">
        <v>7.0813857407460407E-5</v>
      </c>
      <c r="X132" s="50">
        <v>0</v>
      </c>
      <c r="Y132" s="50">
        <v>0</v>
      </c>
      <c r="Z132" s="50">
        <v>0</v>
      </c>
      <c r="AA132" s="50">
        <v>0</v>
      </c>
      <c r="AB132" s="50">
        <v>1.02900326122272E-4</v>
      </c>
      <c r="AC132" s="50">
        <v>0</v>
      </c>
      <c r="AD132" s="50">
        <v>0</v>
      </c>
      <c r="AE132" s="50">
        <v>0</v>
      </c>
      <c r="AF132" s="50">
        <v>0</v>
      </c>
      <c r="AG132" s="30">
        <v>0</v>
      </c>
      <c r="AH132" s="88">
        <v>0</v>
      </c>
    </row>
    <row r="133" spans="1:34" ht="15" customHeight="1" x14ac:dyDescent="0.25">
      <c r="A133" s="47" t="s">
        <v>10</v>
      </c>
      <c r="B133" s="47" t="s">
        <v>11</v>
      </c>
      <c r="C133" s="47" t="s">
        <v>12</v>
      </c>
      <c r="D133" s="47" t="s">
        <v>13</v>
      </c>
      <c r="E133" s="47" t="s">
        <v>14</v>
      </c>
      <c r="F133" s="47" t="s">
        <v>15</v>
      </c>
      <c r="G133" s="47" t="s">
        <v>504</v>
      </c>
      <c r="H133" s="48" t="s">
        <v>18</v>
      </c>
      <c r="I133" s="49">
        <v>298</v>
      </c>
      <c r="J133" s="50">
        <v>0</v>
      </c>
      <c r="K133" s="50">
        <v>0</v>
      </c>
      <c r="L133" s="50">
        <v>0</v>
      </c>
      <c r="M133" s="50">
        <v>0</v>
      </c>
      <c r="N133" s="50">
        <v>0</v>
      </c>
      <c r="O133" s="50">
        <v>0</v>
      </c>
      <c r="P133" s="50">
        <v>0</v>
      </c>
      <c r="Q133" s="50">
        <v>0</v>
      </c>
      <c r="R133" s="50">
        <v>0</v>
      </c>
      <c r="S133" s="50">
        <v>0</v>
      </c>
      <c r="T133" s="50">
        <v>0</v>
      </c>
      <c r="U133" s="50">
        <v>0</v>
      </c>
      <c r="V133" s="50">
        <v>0</v>
      </c>
      <c r="W133" s="50">
        <v>3.5486154242020349E-7</v>
      </c>
      <c r="X133" s="50">
        <v>0</v>
      </c>
      <c r="Y133" s="50">
        <v>0</v>
      </c>
      <c r="Z133" s="50">
        <v>0</v>
      </c>
      <c r="AA133" s="50">
        <v>0</v>
      </c>
      <c r="AB133" s="50">
        <v>5.1566298943223995E-7</v>
      </c>
      <c r="AC133" s="50">
        <v>0</v>
      </c>
      <c r="AD133" s="50">
        <v>0</v>
      </c>
      <c r="AE133" s="50">
        <v>0</v>
      </c>
      <c r="AF133" s="50">
        <v>0</v>
      </c>
      <c r="AG133" s="30">
        <v>0</v>
      </c>
      <c r="AH133" s="88">
        <v>0</v>
      </c>
    </row>
    <row r="134" spans="1:34" ht="15" customHeight="1" x14ac:dyDescent="0.25">
      <c r="A134" s="47" t="s">
        <v>10</v>
      </c>
      <c r="B134" s="47" t="s">
        <v>11</v>
      </c>
      <c r="C134" s="47" t="s">
        <v>12</v>
      </c>
      <c r="D134" s="47" t="s">
        <v>13</v>
      </c>
      <c r="E134" s="47" t="s">
        <v>14</v>
      </c>
      <c r="F134" s="47" t="s">
        <v>15</v>
      </c>
      <c r="G134" s="47" t="s">
        <v>505</v>
      </c>
      <c r="H134" s="48" t="s">
        <v>16</v>
      </c>
      <c r="I134" s="49">
        <v>25</v>
      </c>
      <c r="J134" s="50">
        <v>0</v>
      </c>
      <c r="K134" s="50">
        <v>0</v>
      </c>
      <c r="L134" s="50">
        <v>0</v>
      </c>
      <c r="M134" s="50">
        <v>0</v>
      </c>
      <c r="N134" s="50">
        <v>0</v>
      </c>
      <c r="O134" s="50">
        <v>0</v>
      </c>
      <c r="P134" s="50">
        <v>0</v>
      </c>
      <c r="Q134" s="50">
        <v>0</v>
      </c>
      <c r="R134" s="50">
        <v>0</v>
      </c>
      <c r="S134" s="50">
        <v>0</v>
      </c>
      <c r="T134" s="50">
        <v>0</v>
      </c>
      <c r="U134" s="50">
        <v>0</v>
      </c>
      <c r="V134" s="50">
        <v>0</v>
      </c>
      <c r="W134" s="50">
        <v>5.5895881674602753E-8</v>
      </c>
      <c r="X134" s="50">
        <v>0</v>
      </c>
      <c r="Y134" s="50">
        <v>0</v>
      </c>
      <c r="Z134" s="50">
        <v>0</v>
      </c>
      <c r="AA134" s="50">
        <v>0</v>
      </c>
      <c r="AB134" s="50">
        <v>0</v>
      </c>
      <c r="AC134" s="50">
        <v>0</v>
      </c>
      <c r="AD134" s="50">
        <v>0</v>
      </c>
      <c r="AE134" s="50">
        <v>0</v>
      </c>
      <c r="AF134" s="50">
        <v>0</v>
      </c>
      <c r="AG134" s="30">
        <v>0</v>
      </c>
      <c r="AH134" s="88">
        <v>0</v>
      </c>
    </row>
    <row r="135" spans="1:34" ht="15" customHeight="1" x14ac:dyDescent="0.25">
      <c r="A135" s="47" t="s">
        <v>10</v>
      </c>
      <c r="B135" s="47" t="s">
        <v>11</v>
      </c>
      <c r="C135" s="47" t="s">
        <v>12</v>
      </c>
      <c r="D135" s="47" t="s">
        <v>13</v>
      </c>
      <c r="E135" s="47" t="s">
        <v>14</v>
      </c>
      <c r="F135" s="47" t="s">
        <v>15</v>
      </c>
      <c r="G135" s="47" t="s">
        <v>505</v>
      </c>
      <c r="H135" s="48" t="s">
        <v>17</v>
      </c>
      <c r="I135" s="49">
        <v>1</v>
      </c>
      <c r="J135" s="50">
        <v>0</v>
      </c>
      <c r="K135" s="50">
        <v>0</v>
      </c>
      <c r="L135" s="50">
        <v>0</v>
      </c>
      <c r="M135" s="50">
        <v>0</v>
      </c>
      <c r="N135" s="50">
        <v>0</v>
      </c>
      <c r="O135" s="50">
        <v>0</v>
      </c>
      <c r="P135" s="50">
        <v>0</v>
      </c>
      <c r="Q135" s="50">
        <v>0</v>
      </c>
      <c r="R135" s="50">
        <v>0</v>
      </c>
      <c r="S135" s="50">
        <v>0</v>
      </c>
      <c r="T135" s="50">
        <v>0</v>
      </c>
      <c r="U135" s="50">
        <v>0</v>
      </c>
      <c r="V135" s="50">
        <v>0</v>
      </c>
      <c r="W135" s="50">
        <v>1.95022048733907E-5</v>
      </c>
      <c r="X135" s="50">
        <v>0</v>
      </c>
      <c r="Y135" s="50">
        <v>0</v>
      </c>
      <c r="Z135" s="50">
        <v>0</v>
      </c>
      <c r="AA135" s="50">
        <v>0</v>
      </c>
      <c r="AB135" s="50">
        <v>0</v>
      </c>
      <c r="AC135" s="50">
        <v>0</v>
      </c>
      <c r="AD135" s="50">
        <v>0</v>
      </c>
      <c r="AE135" s="50">
        <v>0</v>
      </c>
      <c r="AF135" s="50">
        <v>0</v>
      </c>
      <c r="AG135" s="30">
        <v>0</v>
      </c>
      <c r="AH135" s="88">
        <v>0</v>
      </c>
    </row>
    <row r="136" spans="1:34" ht="15" customHeight="1" x14ac:dyDescent="0.25">
      <c r="A136" s="47" t="s">
        <v>10</v>
      </c>
      <c r="B136" s="47" t="s">
        <v>11</v>
      </c>
      <c r="C136" s="47" t="s">
        <v>12</v>
      </c>
      <c r="D136" s="47" t="s">
        <v>13</v>
      </c>
      <c r="E136" s="47" t="s">
        <v>14</v>
      </c>
      <c r="F136" s="47" t="s">
        <v>15</v>
      </c>
      <c r="G136" s="47" t="s">
        <v>505</v>
      </c>
      <c r="H136" s="48" t="s">
        <v>18</v>
      </c>
      <c r="I136" s="49">
        <v>298</v>
      </c>
      <c r="J136" s="50">
        <v>0</v>
      </c>
      <c r="K136" s="50">
        <v>0</v>
      </c>
      <c r="L136" s="50">
        <v>0</v>
      </c>
      <c r="M136" s="50">
        <v>0</v>
      </c>
      <c r="N136" s="50">
        <v>0</v>
      </c>
      <c r="O136" s="50">
        <v>0</v>
      </c>
      <c r="P136" s="50">
        <v>0</v>
      </c>
      <c r="Q136" s="50">
        <v>0</v>
      </c>
      <c r="R136" s="50">
        <v>0</v>
      </c>
      <c r="S136" s="50">
        <v>0</v>
      </c>
      <c r="T136" s="50">
        <v>0</v>
      </c>
      <c r="U136" s="50">
        <v>0</v>
      </c>
      <c r="V136" s="50">
        <v>0</v>
      </c>
      <c r="W136" s="50">
        <v>9.6864417389178794E-8</v>
      </c>
      <c r="X136" s="50">
        <v>0</v>
      </c>
      <c r="Y136" s="50">
        <v>0</v>
      </c>
      <c r="Z136" s="50">
        <v>0</v>
      </c>
      <c r="AA136" s="50">
        <v>0</v>
      </c>
      <c r="AB136" s="50">
        <v>0</v>
      </c>
      <c r="AC136" s="50">
        <v>0</v>
      </c>
      <c r="AD136" s="50">
        <v>0</v>
      </c>
      <c r="AE136" s="50">
        <v>0</v>
      </c>
      <c r="AF136" s="50">
        <v>0</v>
      </c>
      <c r="AG136" s="30">
        <v>0</v>
      </c>
      <c r="AH136" s="88">
        <v>0</v>
      </c>
    </row>
    <row r="137" spans="1:34" ht="15" customHeight="1" x14ac:dyDescent="0.25">
      <c r="A137" s="47" t="s">
        <v>10</v>
      </c>
      <c r="B137" s="47" t="s">
        <v>11</v>
      </c>
      <c r="C137" s="47" t="s">
        <v>12</v>
      </c>
      <c r="D137" s="47" t="s">
        <v>13</v>
      </c>
      <c r="E137" s="47" t="s">
        <v>14</v>
      </c>
      <c r="F137" s="47" t="s">
        <v>15</v>
      </c>
      <c r="G137" s="47" t="s">
        <v>722</v>
      </c>
      <c r="H137" s="48" t="s">
        <v>16</v>
      </c>
      <c r="I137" s="49">
        <v>25</v>
      </c>
      <c r="J137" s="50">
        <v>0</v>
      </c>
      <c r="K137" s="50">
        <v>0</v>
      </c>
      <c r="L137" s="50">
        <v>0</v>
      </c>
      <c r="M137" s="50">
        <v>0</v>
      </c>
      <c r="N137" s="50">
        <v>0</v>
      </c>
      <c r="O137" s="50">
        <v>0</v>
      </c>
      <c r="P137" s="50">
        <v>0</v>
      </c>
      <c r="Q137" s="50">
        <v>0</v>
      </c>
      <c r="R137" s="50">
        <v>0</v>
      </c>
      <c r="S137" s="50">
        <v>0</v>
      </c>
      <c r="T137" s="50">
        <v>0</v>
      </c>
      <c r="U137" s="50">
        <v>0</v>
      </c>
      <c r="V137" s="50">
        <v>0</v>
      </c>
      <c r="W137" s="50">
        <v>0</v>
      </c>
      <c r="X137" s="50">
        <v>0</v>
      </c>
      <c r="Y137" s="50">
        <v>0</v>
      </c>
      <c r="Z137" s="50">
        <v>0</v>
      </c>
      <c r="AA137" s="50">
        <v>0</v>
      </c>
      <c r="AB137" s="50">
        <v>1.3367468206436774E-8</v>
      </c>
      <c r="AC137" s="50">
        <v>1.1280494182812852E-6</v>
      </c>
      <c r="AD137" s="50">
        <v>1.2263680709797626E-6</v>
      </c>
      <c r="AE137" s="50">
        <v>8.6696859301699997E-7</v>
      </c>
      <c r="AF137" s="50">
        <v>4.5813192779199999E-7</v>
      </c>
      <c r="AG137" s="30">
        <v>8.4217515759800002E-7</v>
      </c>
      <c r="AH137" s="88">
        <v>2.4732644445720004E-6</v>
      </c>
    </row>
    <row r="138" spans="1:34" ht="15" customHeight="1" x14ac:dyDescent="0.25">
      <c r="A138" s="47" t="s">
        <v>10</v>
      </c>
      <c r="B138" s="47" t="s">
        <v>11</v>
      </c>
      <c r="C138" s="47" t="s">
        <v>12</v>
      </c>
      <c r="D138" s="47" t="s">
        <v>13</v>
      </c>
      <c r="E138" s="47" t="s">
        <v>14</v>
      </c>
      <c r="F138" s="47" t="s">
        <v>15</v>
      </c>
      <c r="G138" s="47" t="s">
        <v>722</v>
      </c>
      <c r="H138" s="48" t="s">
        <v>17</v>
      </c>
      <c r="I138" s="49">
        <v>1</v>
      </c>
      <c r="J138" s="50">
        <v>0</v>
      </c>
      <c r="K138" s="50">
        <v>0</v>
      </c>
      <c r="L138" s="50">
        <v>0</v>
      </c>
      <c r="M138" s="50">
        <v>0</v>
      </c>
      <c r="N138" s="50">
        <v>0</v>
      </c>
      <c r="O138" s="50">
        <v>0</v>
      </c>
      <c r="P138" s="50">
        <v>0</v>
      </c>
      <c r="Q138" s="50">
        <v>0</v>
      </c>
      <c r="R138" s="50">
        <v>0</v>
      </c>
      <c r="S138" s="50">
        <v>0</v>
      </c>
      <c r="T138" s="50">
        <v>0</v>
      </c>
      <c r="U138" s="50">
        <v>0</v>
      </c>
      <c r="V138" s="50">
        <v>0</v>
      </c>
      <c r="W138" s="50">
        <v>0</v>
      </c>
      <c r="X138" s="50">
        <v>0</v>
      </c>
      <c r="Y138" s="50">
        <v>0</v>
      </c>
      <c r="Z138" s="50">
        <v>0</v>
      </c>
      <c r="AA138" s="50">
        <v>0</v>
      </c>
      <c r="AB138" s="50">
        <v>2.8799267492484099E-5</v>
      </c>
      <c r="AC138" s="50">
        <v>2.4329277613744601E-3</v>
      </c>
      <c r="AD138" s="50">
        <v>2.63964032347989E-3</v>
      </c>
      <c r="AE138" s="50">
        <v>1.86731305814503E-3</v>
      </c>
      <c r="AF138" s="50">
        <v>9.8795063936246903E-4</v>
      </c>
      <c r="AG138" s="30">
        <v>1.8170132524751202E-3</v>
      </c>
      <c r="AH138" s="88">
        <v>5.3331784145732699E-3</v>
      </c>
    </row>
    <row r="139" spans="1:34" ht="15" customHeight="1" x14ac:dyDescent="0.25">
      <c r="A139" s="47" t="s">
        <v>10</v>
      </c>
      <c r="B139" s="47" t="s">
        <v>11</v>
      </c>
      <c r="C139" s="47" t="s">
        <v>12</v>
      </c>
      <c r="D139" s="47" t="s">
        <v>13</v>
      </c>
      <c r="E139" s="47" t="s">
        <v>14</v>
      </c>
      <c r="F139" s="47" t="s">
        <v>15</v>
      </c>
      <c r="G139" s="47" t="s">
        <v>722</v>
      </c>
      <c r="H139" s="48" t="s">
        <v>18</v>
      </c>
      <c r="I139" s="49">
        <v>298</v>
      </c>
      <c r="J139" s="50">
        <v>0</v>
      </c>
      <c r="K139" s="50">
        <v>0</v>
      </c>
      <c r="L139" s="50">
        <v>0</v>
      </c>
      <c r="M139" s="50">
        <v>0</v>
      </c>
      <c r="N139" s="50">
        <v>0</v>
      </c>
      <c r="O139" s="50">
        <v>0</v>
      </c>
      <c r="P139" s="50">
        <v>0</v>
      </c>
      <c r="Q139" s="50">
        <v>0</v>
      </c>
      <c r="R139" s="50">
        <v>0</v>
      </c>
      <c r="S139" s="50">
        <v>0</v>
      </c>
      <c r="T139" s="50">
        <v>0</v>
      </c>
      <c r="U139" s="50">
        <v>0</v>
      </c>
      <c r="V139" s="50">
        <v>0</v>
      </c>
      <c r="W139" s="50">
        <v>0</v>
      </c>
      <c r="X139" s="50">
        <v>0</v>
      </c>
      <c r="Y139" s="50">
        <v>0</v>
      </c>
      <c r="Z139" s="50">
        <v>0</v>
      </c>
      <c r="AA139" s="50">
        <v>0</v>
      </c>
      <c r="AB139" s="50">
        <v>1.5934022102072727E-8</v>
      </c>
      <c r="AC139" s="50">
        <v>1.3446349065912915E-6</v>
      </c>
      <c r="AD139" s="50">
        <v>1.4618307406070069E-6</v>
      </c>
      <c r="AE139" s="50">
        <v>1.0334265628770001E-6</v>
      </c>
      <c r="AF139" s="50">
        <v>5.4609325792899974E-7</v>
      </c>
      <c r="AG139" s="30">
        <v>1.0038727878570007E-6</v>
      </c>
      <c r="AH139" s="88">
        <v>2.9481312179299997E-6</v>
      </c>
    </row>
    <row r="140" spans="1:34" ht="15" customHeight="1" x14ac:dyDescent="0.25">
      <c r="A140" s="47" t="s">
        <v>10</v>
      </c>
      <c r="B140" s="47" t="s">
        <v>11</v>
      </c>
      <c r="C140" s="47" t="s">
        <v>12</v>
      </c>
      <c r="D140" s="47" t="s">
        <v>13</v>
      </c>
      <c r="E140" s="47" t="s">
        <v>14</v>
      </c>
      <c r="F140" s="47" t="s">
        <v>15</v>
      </c>
      <c r="G140" s="47" t="s">
        <v>506</v>
      </c>
      <c r="H140" s="48" t="s">
        <v>16</v>
      </c>
      <c r="I140" s="49">
        <v>25</v>
      </c>
      <c r="J140" s="50">
        <v>0</v>
      </c>
      <c r="K140" s="50">
        <v>0</v>
      </c>
      <c r="L140" s="50">
        <v>0</v>
      </c>
      <c r="M140" s="50">
        <v>0</v>
      </c>
      <c r="N140" s="50">
        <v>0</v>
      </c>
      <c r="O140" s="50">
        <v>0</v>
      </c>
      <c r="P140" s="50">
        <v>0</v>
      </c>
      <c r="Q140" s="50">
        <v>0</v>
      </c>
      <c r="R140" s="50">
        <v>0</v>
      </c>
      <c r="S140" s="50">
        <v>0</v>
      </c>
      <c r="T140" s="50">
        <v>0</v>
      </c>
      <c r="U140" s="50">
        <v>0</v>
      </c>
      <c r="V140" s="50">
        <v>0</v>
      </c>
      <c r="W140" s="50">
        <v>0</v>
      </c>
      <c r="X140" s="50">
        <v>0</v>
      </c>
      <c r="Y140" s="50">
        <v>0</v>
      </c>
      <c r="Z140" s="50">
        <v>0</v>
      </c>
      <c r="AA140" s="50">
        <v>0</v>
      </c>
      <c r="AB140" s="50">
        <v>0</v>
      </c>
      <c r="AC140" s="50">
        <v>0</v>
      </c>
      <c r="AD140" s="50">
        <v>5.7670656322976246E-7</v>
      </c>
      <c r="AE140" s="50">
        <v>7.9144172957369997E-6</v>
      </c>
      <c r="AF140" s="50">
        <v>7.0763647108009999E-6</v>
      </c>
      <c r="AG140" s="30">
        <v>7.2740806528409996E-6</v>
      </c>
      <c r="AH140" s="88">
        <v>7.6354424221049996E-6</v>
      </c>
    </row>
    <row r="141" spans="1:34" ht="15" customHeight="1" x14ac:dyDescent="0.25">
      <c r="A141" s="47" t="s">
        <v>10</v>
      </c>
      <c r="B141" s="47" t="s">
        <v>11</v>
      </c>
      <c r="C141" s="47" t="s">
        <v>12</v>
      </c>
      <c r="D141" s="47" t="s">
        <v>13</v>
      </c>
      <c r="E141" s="47" t="s">
        <v>14</v>
      </c>
      <c r="F141" s="47" t="s">
        <v>15</v>
      </c>
      <c r="G141" s="47" t="s">
        <v>506</v>
      </c>
      <c r="H141" s="48" t="s">
        <v>18</v>
      </c>
      <c r="I141" s="49">
        <v>298</v>
      </c>
      <c r="J141" s="50">
        <v>0</v>
      </c>
      <c r="K141" s="50">
        <v>0</v>
      </c>
      <c r="L141" s="50">
        <v>0</v>
      </c>
      <c r="M141" s="50">
        <v>0</v>
      </c>
      <c r="N141" s="50">
        <v>0</v>
      </c>
      <c r="O141" s="50">
        <v>0</v>
      </c>
      <c r="P141" s="50">
        <v>0</v>
      </c>
      <c r="Q141" s="50">
        <v>0</v>
      </c>
      <c r="R141" s="50">
        <v>0</v>
      </c>
      <c r="S141" s="50">
        <v>0</v>
      </c>
      <c r="T141" s="50">
        <v>0</v>
      </c>
      <c r="U141" s="50">
        <v>0</v>
      </c>
      <c r="V141" s="50">
        <v>0</v>
      </c>
      <c r="W141" s="50">
        <v>0</v>
      </c>
      <c r="X141" s="50">
        <v>0</v>
      </c>
      <c r="Y141" s="50">
        <v>0</v>
      </c>
      <c r="Z141" s="50">
        <v>0</v>
      </c>
      <c r="AA141" s="50">
        <v>0</v>
      </c>
      <c r="AB141" s="50">
        <v>0</v>
      </c>
      <c r="AC141" s="50">
        <v>0</v>
      </c>
      <c r="AD141" s="50">
        <v>1.353386127257851E-6</v>
      </c>
      <c r="AE141" s="50">
        <v>1.8573158788770008E-5</v>
      </c>
      <c r="AF141" s="50">
        <v>1.6606458885073E-5</v>
      </c>
      <c r="AG141" s="30">
        <v>1.7070448772053997E-5</v>
      </c>
      <c r="AH141" s="88">
        <v>1.7918474504075988E-5</v>
      </c>
    </row>
    <row r="142" spans="1:34" ht="15" customHeight="1" x14ac:dyDescent="0.25">
      <c r="A142" s="47" t="s">
        <v>10</v>
      </c>
      <c r="B142" s="47" t="s">
        <v>11</v>
      </c>
      <c r="C142" s="47" t="s">
        <v>12</v>
      </c>
      <c r="D142" s="47" t="s">
        <v>13</v>
      </c>
      <c r="E142" s="47" t="s">
        <v>14</v>
      </c>
      <c r="F142" s="47" t="s">
        <v>15</v>
      </c>
      <c r="G142" s="47" t="s">
        <v>507</v>
      </c>
      <c r="H142" s="48" t="s">
        <v>16</v>
      </c>
      <c r="I142" s="49">
        <v>25</v>
      </c>
      <c r="J142" s="50">
        <v>0</v>
      </c>
      <c r="K142" s="50">
        <v>0</v>
      </c>
      <c r="L142" s="50">
        <v>0</v>
      </c>
      <c r="M142" s="50">
        <v>0</v>
      </c>
      <c r="N142" s="50">
        <v>0</v>
      </c>
      <c r="O142" s="50">
        <v>0</v>
      </c>
      <c r="P142" s="50">
        <v>0</v>
      </c>
      <c r="Q142" s="50">
        <v>0</v>
      </c>
      <c r="R142" s="50">
        <v>0</v>
      </c>
      <c r="S142" s="50">
        <v>0</v>
      </c>
      <c r="T142" s="50">
        <v>0</v>
      </c>
      <c r="U142" s="50">
        <v>0</v>
      </c>
      <c r="V142" s="50">
        <v>0</v>
      </c>
      <c r="W142" s="50">
        <v>0</v>
      </c>
      <c r="X142" s="50">
        <v>0</v>
      </c>
      <c r="Y142" s="50">
        <v>0</v>
      </c>
      <c r="Z142" s="50">
        <v>0</v>
      </c>
      <c r="AA142" s="50">
        <v>0</v>
      </c>
      <c r="AB142" s="50">
        <v>0</v>
      </c>
      <c r="AC142" s="50">
        <v>3.2473846949075002E-4</v>
      </c>
      <c r="AD142" s="50">
        <v>3.7740347973907502E-4</v>
      </c>
      <c r="AE142" s="50">
        <v>3.0704587058319249E-4</v>
      </c>
      <c r="AF142" s="50">
        <v>3.2004923976714747E-4</v>
      </c>
      <c r="AG142" s="30">
        <v>2.55577135812015E-4</v>
      </c>
      <c r="AH142" s="88">
        <v>2.3296977358880803E-4</v>
      </c>
    </row>
    <row r="143" spans="1:34" ht="15" customHeight="1" x14ac:dyDescent="0.25">
      <c r="A143" s="47" t="s">
        <v>10</v>
      </c>
      <c r="B143" s="47" t="s">
        <v>11</v>
      </c>
      <c r="C143" s="47" t="s">
        <v>12</v>
      </c>
      <c r="D143" s="47" t="s">
        <v>13</v>
      </c>
      <c r="E143" s="47" t="s">
        <v>14</v>
      </c>
      <c r="F143" s="47" t="s">
        <v>15</v>
      </c>
      <c r="G143" s="47" t="s">
        <v>507</v>
      </c>
      <c r="H143" s="48" t="s">
        <v>17</v>
      </c>
      <c r="I143" s="49">
        <v>1</v>
      </c>
      <c r="J143" s="50">
        <v>0</v>
      </c>
      <c r="K143" s="50">
        <v>0</v>
      </c>
      <c r="L143" s="50">
        <v>0</v>
      </c>
      <c r="M143" s="50">
        <v>0</v>
      </c>
      <c r="N143" s="50">
        <v>0</v>
      </c>
      <c r="O143" s="50">
        <v>0</v>
      </c>
      <c r="P143" s="50">
        <v>0</v>
      </c>
      <c r="Q143" s="50">
        <v>0</v>
      </c>
      <c r="R143" s="50">
        <v>0</v>
      </c>
      <c r="S143" s="50">
        <v>0</v>
      </c>
      <c r="T143" s="50">
        <v>0</v>
      </c>
      <c r="U143" s="50">
        <v>0</v>
      </c>
      <c r="V143" s="50">
        <v>0</v>
      </c>
      <c r="W143" s="50">
        <v>0</v>
      </c>
      <c r="X143" s="50">
        <v>0</v>
      </c>
      <c r="Y143" s="50">
        <v>0</v>
      </c>
      <c r="Z143" s="50">
        <v>0</v>
      </c>
      <c r="AA143" s="50">
        <v>0</v>
      </c>
      <c r="AB143" s="50">
        <v>0</v>
      </c>
      <c r="AC143" s="50">
        <v>6.9444794549412296E-3</v>
      </c>
      <c r="AD143" s="50">
        <v>1.6525828827303898E-2</v>
      </c>
      <c r="AE143" s="50">
        <v>1.49744397223783E-2</v>
      </c>
      <c r="AF143" s="50">
        <v>1.1047706334372199E-2</v>
      </c>
      <c r="AG143" s="30">
        <v>6.9701744696178299E-3</v>
      </c>
      <c r="AH143" s="88">
        <v>6.7927045120465806E-3</v>
      </c>
    </row>
    <row r="144" spans="1:34" ht="15" customHeight="1" x14ac:dyDescent="0.25">
      <c r="A144" s="47" t="s">
        <v>10</v>
      </c>
      <c r="B144" s="47" t="s">
        <v>11</v>
      </c>
      <c r="C144" s="47" t="s">
        <v>12</v>
      </c>
      <c r="D144" s="47" t="s">
        <v>13</v>
      </c>
      <c r="E144" s="47" t="s">
        <v>14</v>
      </c>
      <c r="F144" s="47" t="s">
        <v>15</v>
      </c>
      <c r="G144" s="47" t="s">
        <v>507</v>
      </c>
      <c r="H144" s="48" t="s">
        <v>18</v>
      </c>
      <c r="I144" s="49">
        <v>298</v>
      </c>
      <c r="J144" s="50">
        <v>0</v>
      </c>
      <c r="K144" s="50">
        <v>0</v>
      </c>
      <c r="L144" s="50">
        <v>0</v>
      </c>
      <c r="M144" s="50">
        <v>0</v>
      </c>
      <c r="N144" s="50">
        <v>0</v>
      </c>
      <c r="O144" s="50">
        <v>0</v>
      </c>
      <c r="P144" s="50">
        <v>0</v>
      </c>
      <c r="Q144" s="50">
        <v>0</v>
      </c>
      <c r="R144" s="50">
        <v>0</v>
      </c>
      <c r="S144" s="50">
        <v>0</v>
      </c>
      <c r="T144" s="50">
        <v>0</v>
      </c>
      <c r="U144" s="50">
        <v>0</v>
      </c>
      <c r="V144" s="50">
        <v>0</v>
      </c>
      <c r="W144" s="50">
        <v>0</v>
      </c>
      <c r="X144" s="50">
        <v>0</v>
      </c>
      <c r="Y144" s="50">
        <v>0</v>
      </c>
      <c r="Z144" s="50">
        <v>0</v>
      </c>
      <c r="AA144" s="50">
        <v>0</v>
      </c>
      <c r="AB144" s="50">
        <v>0</v>
      </c>
      <c r="AC144" s="50">
        <v>1.0237989546446743E-3</v>
      </c>
      <c r="AD144" s="50">
        <v>1.1621437647893384E-3</v>
      </c>
      <c r="AE144" s="50">
        <v>9.6956335338572585E-4</v>
      </c>
      <c r="AF144" s="50">
        <v>9.7127906610227515E-4</v>
      </c>
      <c r="AG144" s="30">
        <v>7.17971998609875E-4</v>
      </c>
      <c r="AH144" s="88">
        <v>6.5994524947903172E-4</v>
      </c>
    </row>
    <row r="145" spans="1:34" ht="15" customHeight="1" x14ac:dyDescent="0.25">
      <c r="A145" s="47" t="s">
        <v>10</v>
      </c>
      <c r="B145" s="47" t="s">
        <v>11</v>
      </c>
      <c r="C145" s="47" t="s">
        <v>12</v>
      </c>
      <c r="D145" s="47" t="s">
        <v>13</v>
      </c>
      <c r="E145" s="47" t="s">
        <v>14</v>
      </c>
      <c r="F145" s="47" t="s">
        <v>15</v>
      </c>
      <c r="G145" s="47" t="s">
        <v>723</v>
      </c>
      <c r="H145" s="48" t="s">
        <v>16</v>
      </c>
      <c r="I145" s="49">
        <v>25</v>
      </c>
      <c r="J145" s="50">
        <v>0</v>
      </c>
      <c r="K145" s="50">
        <v>0</v>
      </c>
      <c r="L145" s="50">
        <v>0</v>
      </c>
      <c r="M145" s="50">
        <v>0</v>
      </c>
      <c r="N145" s="50">
        <v>0</v>
      </c>
      <c r="O145" s="50">
        <v>0</v>
      </c>
      <c r="P145" s="50">
        <v>0</v>
      </c>
      <c r="Q145" s="50">
        <v>0</v>
      </c>
      <c r="R145" s="50">
        <v>0</v>
      </c>
      <c r="S145" s="50">
        <v>0</v>
      </c>
      <c r="T145" s="50">
        <v>0</v>
      </c>
      <c r="U145" s="50">
        <v>0</v>
      </c>
      <c r="V145" s="50">
        <v>0</v>
      </c>
      <c r="W145" s="50">
        <v>0</v>
      </c>
      <c r="X145" s="50">
        <v>0</v>
      </c>
      <c r="Y145" s="50">
        <v>0</v>
      </c>
      <c r="Z145" s="50">
        <v>0</v>
      </c>
      <c r="AA145" s="50">
        <v>0</v>
      </c>
      <c r="AB145" s="50">
        <v>1.3525810696318225E-8</v>
      </c>
      <c r="AC145" s="50">
        <v>9.3296192079703507E-7</v>
      </c>
      <c r="AD145" s="50">
        <v>1.5953874358238099E-6</v>
      </c>
      <c r="AE145" s="50">
        <v>1.309141667231E-6</v>
      </c>
      <c r="AF145" s="50">
        <v>7.3629154942100004E-7</v>
      </c>
      <c r="AG145" s="30">
        <v>5.1122015363399995E-7</v>
      </c>
      <c r="AH145" s="88">
        <v>1.1073832008479999E-6</v>
      </c>
    </row>
    <row r="146" spans="1:34" ht="15" customHeight="1" x14ac:dyDescent="0.25">
      <c r="A146" s="47" t="s">
        <v>10</v>
      </c>
      <c r="B146" s="47" t="s">
        <v>11</v>
      </c>
      <c r="C146" s="47" t="s">
        <v>12</v>
      </c>
      <c r="D146" s="47" t="s">
        <v>13</v>
      </c>
      <c r="E146" s="47" t="s">
        <v>14</v>
      </c>
      <c r="F146" s="47" t="s">
        <v>15</v>
      </c>
      <c r="G146" s="47" t="s">
        <v>723</v>
      </c>
      <c r="H146" s="48" t="s">
        <v>17</v>
      </c>
      <c r="I146" s="49">
        <v>1</v>
      </c>
      <c r="J146" s="50">
        <v>0</v>
      </c>
      <c r="K146" s="50">
        <v>0</v>
      </c>
      <c r="L146" s="50">
        <v>0</v>
      </c>
      <c r="M146" s="50">
        <v>0</v>
      </c>
      <c r="N146" s="50">
        <v>0</v>
      </c>
      <c r="O146" s="50">
        <v>0</v>
      </c>
      <c r="P146" s="50">
        <v>0</v>
      </c>
      <c r="Q146" s="50">
        <v>0</v>
      </c>
      <c r="R146" s="50">
        <v>0</v>
      </c>
      <c r="S146" s="50">
        <v>0</v>
      </c>
      <c r="T146" s="50">
        <v>0</v>
      </c>
      <c r="U146" s="50">
        <v>0</v>
      </c>
      <c r="V146" s="50">
        <v>0</v>
      </c>
      <c r="W146" s="50">
        <v>0</v>
      </c>
      <c r="X146" s="50">
        <v>0</v>
      </c>
      <c r="Y146" s="50">
        <v>0</v>
      </c>
      <c r="Z146" s="50">
        <v>0</v>
      </c>
      <c r="AA146" s="50">
        <v>0</v>
      </c>
      <c r="AB146" s="50">
        <v>2.9154977598453001E-5</v>
      </c>
      <c r="AC146" s="50">
        <v>2.0149895226378302E-3</v>
      </c>
      <c r="AD146" s="50">
        <v>3.4421881130571098E-3</v>
      </c>
      <c r="AE146" s="50">
        <v>2.8235252234022298E-3</v>
      </c>
      <c r="AF146" s="50">
        <v>1.58860448058584E-3</v>
      </c>
      <c r="AG146" s="30">
        <v>1.10020091731686E-3</v>
      </c>
      <c r="AH146" s="88">
        <v>2.3867907292998499E-3</v>
      </c>
    </row>
    <row r="147" spans="1:34" ht="15" customHeight="1" x14ac:dyDescent="0.25">
      <c r="A147" s="47" t="s">
        <v>10</v>
      </c>
      <c r="B147" s="47" t="s">
        <v>11</v>
      </c>
      <c r="C147" s="47" t="s">
        <v>12</v>
      </c>
      <c r="D147" s="47" t="s">
        <v>13</v>
      </c>
      <c r="E147" s="47" t="s">
        <v>14</v>
      </c>
      <c r="F147" s="47" t="s">
        <v>15</v>
      </c>
      <c r="G147" s="47" t="s">
        <v>723</v>
      </c>
      <c r="H147" s="48" t="s">
        <v>18</v>
      </c>
      <c r="I147" s="49">
        <v>298</v>
      </c>
      <c r="J147" s="50">
        <v>0</v>
      </c>
      <c r="K147" s="50">
        <v>0</v>
      </c>
      <c r="L147" s="50">
        <v>0</v>
      </c>
      <c r="M147" s="50">
        <v>0</v>
      </c>
      <c r="N147" s="50">
        <v>0</v>
      </c>
      <c r="O147" s="50">
        <v>0</v>
      </c>
      <c r="P147" s="50">
        <v>0</v>
      </c>
      <c r="Q147" s="50">
        <v>0</v>
      </c>
      <c r="R147" s="50">
        <v>0</v>
      </c>
      <c r="S147" s="50">
        <v>0</v>
      </c>
      <c r="T147" s="50">
        <v>0</v>
      </c>
      <c r="U147" s="50">
        <v>0</v>
      </c>
      <c r="V147" s="50">
        <v>0</v>
      </c>
      <c r="W147" s="50">
        <v>0</v>
      </c>
      <c r="X147" s="50">
        <v>0</v>
      </c>
      <c r="Y147" s="50">
        <v>0</v>
      </c>
      <c r="Z147" s="50">
        <v>0</v>
      </c>
      <c r="AA147" s="50">
        <v>0</v>
      </c>
      <c r="AB147" s="50">
        <v>1.6122766350011321E-8</v>
      </c>
      <c r="AC147" s="50">
        <v>1.1120906095900718E-6</v>
      </c>
      <c r="AD147" s="50">
        <v>1.9017018235024376E-6</v>
      </c>
      <c r="AE147" s="50">
        <v>1.5604968673390003E-6</v>
      </c>
      <c r="AF147" s="50">
        <v>8.7765952690999885E-7</v>
      </c>
      <c r="AG147" s="30">
        <v>6.0937442313199909E-7</v>
      </c>
      <c r="AH147" s="88">
        <v>1.3200007754110007E-6</v>
      </c>
    </row>
    <row r="148" spans="1:34" ht="15" customHeight="1" x14ac:dyDescent="0.25">
      <c r="A148" s="47" t="s">
        <v>10</v>
      </c>
      <c r="B148" s="47" t="s">
        <v>11</v>
      </c>
      <c r="C148" s="47" t="s">
        <v>12</v>
      </c>
      <c r="D148" s="47" t="s">
        <v>13</v>
      </c>
      <c r="E148" s="47" t="s">
        <v>14</v>
      </c>
      <c r="F148" s="47" t="s">
        <v>15</v>
      </c>
      <c r="G148" s="47" t="s">
        <v>490</v>
      </c>
      <c r="H148" s="48" t="s">
        <v>16</v>
      </c>
      <c r="I148" s="49">
        <v>25</v>
      </c>
      <c r="J148" s="50">
        <v>0</v>
      </c>
      <c r="K148" s="50">
        <v>0</v>
      </c>
      <c r="L148" s="50">
        <v>0</v>
      </c>
      <c r="M148" s="50">
        <v>0</v>
      </c>
      <c r="N148" s="50">
        <v>0</v>
      </c>
      <c r="O148" s="50">
        <v>0</v>
      </c>
      <c r="P148" s="50">
        <v>0</v>
      </c>
      <c r="Q148" s="50">
        <v>0</v>
      </c>
      <c r="R148" s="50">
        <v>0</v>
      </c>
      <c r="S148" s="50">
        <v>0</v>
      </c>
      <c r="T148" s="50">
        <v>0</v>
      </c>
      <c r="U148" s="50">
        <v>0</v>
      </c>
      <c r="V148" s="50">
        <v>0</v>
      </c>
      <c r="W148" s="50">
        <v>0</v>
      </c>
      <c r="X148" s="50">
        <v>0</v>
      </c>
      <c r="Y148" s="50">
        <v>0</v>
      </c>
      <c r="Z148" s="50">
        <v>0</v>
      </c>
      <c r="AA148" s="50">
        <v>0</v>
      </c>
      <c r="AB148" s="50">
        <v>0</v>
      </c>
      <c r="AC148" s="50">
        <v>0</v>
      </c>
      <c r="AD148" s="50">
        <v>0</v>
      </c>
      <c r="AE148" s="50">
        <v>0</v>
      </c>
      <c r="AF148" s="50">
        <v>6.7806092075499999E-7</v>
      </c>
      <c r="AG148" s="30">
        <v>4.5583423445580002E-6</v>
      </c>
      <c r="AH148" s="88">
        <v>4.6350376840569998E-6</v>
      </c>
    </row>
    <row r="149" spans="1:34" ht="15" customHeight="1" x14ac:dyDescent="0.25">
      <c r="A149" s="47" t="s">
        <v>10</v>
      </c>
      <c r="B149" s="47" t="s">
        <v>11</v>
      </c>
      <c r="C149" s="47" t="s">
        <v>12</v>
      </c>
      <c r="D149" s="47" t="s">
        <v>13</v>
      </c>
      <c r="E149" s="47" t="s">
        <v>14</v>
      </c>
      <c r="F149" s="47" t="s">
        <v>15</v>
      </c>
      <c r="G149" s="47" t="s">
        <v>490</v>
      </c>
      <c r="H149" s="48" t="s">
        <v>17</v>
      </c>
      <c r="I149" s="49">
        <v>1</v>
      </c>
      <c r="J149" s="50">
        <v>0</v>
      </c>
      <c r="K149" s="50">
        <v>0</v>
      </c>
      <c r="L149" s="50">
        <v>0</v>
      </c>
      <c r="M149" s="50">
        <v>0</v>
      </c>
      <c r="N149" s="50">
        <v>0</v>
      </c>
      <c r="O149" s="50">
        <v>0</v>
      </c>
      <c r="P149" s="50">
        <v>0</v>
      </c>
      <c r="Q149" s="50">
        <v>0</v>
      </c>
      <c r="R149" s="50">
        <v>0</v>
      </c>
      <c r="S149" s="50">
        <v>0</v>
      </c>
      <c r="T149" s="50">
        <v>0</v>
      </c>
      <c r="U149" s="50">
        <v>0</v>
      </c>
      <c r="V149" s="50">
        <v>0</v>
      </c>
      <c r="W149" s="50">
        <v>0</v>
      </c>
      <c r="X149" s="50">
        <v>0</v>
      </c>
      <c r="Y149" s="50">
        <v>0</v>
      </c>
      <c r="Z149" s="50">
        <v>0</v>
      </c>
      <c r="AA149" s="50">
        <v>0</v>
      </c>
      <c r="AB149" s="50">
        <v>0</v>
      </c>
      <c r="AC149" s="50">
        <v>0</v>
      </c>
      <c r="AD149" s="50">
        <v>0</v>
      </c>
      <c r="AE149" s="50">
        <v>0</v>
      </c>
      <c r="AF149" s="50">
        <v>6.8561872029470003E-6</v>
      </c>
      <c r="AG149" s="30">
        <v>0</v>
      </c>
      <c r="AH149" s="88">
        <v>0</v>
      </c>
    </row>
    <row r="150" spans="1:34" ht="15" customHeight="1" x14ac:dyDescent="0.25">
      <c r="A150" s="47" t="s">
        <v>10</v>
      </c>
      <c r="B150" s="47" t="s">
        <v>11</v>
      </c>
      <c r="C150" s="47" t="s">
        <v>12</v>
      </c>
      <c r="D150" s="47" t="s">
        <v>13</v>
      </c>
      <c r="E150" s="47" t="s">
        <v>14</v>
      </c>
      <c r="F150" s="47" t="s">
        <v>15</v>
      </c>
      <c r="G150" s="47" t="s">
        <v>490</v>
      </c>
      <c r="H150" s="48" t="s">
        <v>18</v>
      </c>
      <c r="I150" s="49">
        <v>298</v>
      </c>
      <c r="J150" s="50">
        <v>0</v>
      </c>
      <c r="K150" s="50">
        <v>0</v>
      </c>
      <c r="L150" s="50">
        <v>0</v>
      </c>
      <c r="M150" s="50">
        <v>0</v>
      </c>
      <c r="N150" s="50">
        <v>0</v>
      </c>
      <c r="O150" s="50">
        <v>0</v>
      </c>
      <c r="P150" s="50">
        <v>0</v>
      </c>
      <c r="Q150" s="50">
        <v>0</v>
      </c>
      <c r="R150" s="50">
        <v>0</v>
      </c>
      <c r="S150" s="50">
        <v>0</v>
      </c>
      <c r="T150" s="50">
        <v>0</v>
      </c>
      <c r="U150" s="50">
        <v>0</v>
      </c>
      <c r="V150" s="50">
        <v>0</v>
      </c>
      <c r="W150" s="50">
        <v>0</v>
      </c>
      <c r="X150" s="50">
        <v>0</v>
      </c>
      <c r="Y150" s="50">
        <v>0</v>
      </c>
      <c r="Z150" s="50">
        <v>0</v>
      </c>
      <c r="AA150" s="50">
        <v>0</v>
      </c>
      <c r="AB150" s="50">
        <v>0</v>
      </c>
      <c r="AC150" s="50">
        <v>0</v>
      </c>
      <c r="AD150" s="50">
        <v>0</v>
      </c>
      <c r="AE150" s="50">
        <v>0</v>
      </c>
      <c r="AF150" s="50">
        <v>1.5914984500029989E-6</v>
      </c>
      <c r="AG150" s="30">
        <v>1.0697289897090011E-5</v>
      </c>
      <c r="AH150" s="88">
        <v>1.0877274685059997E-5</v>
      </c>
    </row>
    <row r="151" spans="1:34" ht="15" customHeight="1" x14ac:dyDescent="0.25">
      <c r="A151" s="47" t="s">
        <v>10</v>
      </c>
      <c r="B151" s="47" t="s">
        <v>11</v>
      </c>
      <c r="C151" s="47" t="s">
        <v>12</v>
      </c>
      <c r="D151" s="47" t="s">
        <v>13</v>
      </c>
      <c r="E151" s="47" t="s">
        <v>14</v>
      </c>
      <c r="F151" s="47" t="s">
        <v>15</v>
      </c>
      <c r="G151" s="47" t="s">
        <v>724</v>
      </c>
      <c r="H151" s="48" t="s">
        <v>16</v>
      </c>
      <c r="I151" s="49">
        <v>25</v>
      </c>
      <c r="J151" s="50">
        <v>0</v>
      </c>
      <c r="K151" s="50">
        <v>0</v>
      </c>
      <c r="L151" s="50">
        <v>0</v>
      </c>
      <c r="M151" s="50">
        <v>0</v>
      </c>
      <c r="N151" s="50">
        <v>0</v>
      </c>
      <c r="O151" s="50">
        <v>0</v>
      </c>
      <c r="P151" s="50">
        <v>0</v>
      </c>
      <c r="Q151" s="50">
        <v>0</v>
      </c>
      <c r="R151" s="50">
        <v>0</v>
      </c>
      <c r="S151" s="50">
        <v>0</v>
      </c>
      <c r="T151" s="50">
        <v>0</v>
      </c>
      <c r="U151" s="50">
        <v>0</v>
      </c>
      <c r="V151" s="50">
        <v>0</v>
      </c>
      <c r="W151" s="50">
        <v>0</v>
      </c>
      <c r="X151" s="50">
        <v>0</v>
      </c>
      <c r="Y151" s="50">
        <v>0</v>
      </c>
      <c r="Z151" s="50">
        <v>0</v>
      </c>
      <c r="AA151" s="50">
        <v>0</v>
      </c>
      <c r="AB151" s="50">
        <v>0</v>
      </c>
      <c r="AC151" s="50">
        <v>0</v>
      </c>
      <c r="AD151" s="50">
        <v>0</v>
      </c>
      <c r="AE151" s="50">
        <v>0</v>
      </c>
      <c r="AF151" s="50">
        <v>6.1217542335900003E-7</v>
      </c>
      <c r="AG151" s="30">
        <v>6.6891625600000001E-10</v>
      </c>
      <c r="AH151" s="88">
        <v>0</v>
      </c>
    </row>
    <row r="152" spans="1:34" ht="15" customHeight="1" x14ac:dyDescent="0.25">
      <c r="A152" s="47" t="s">
        <v>10</v>
      </c>
      <c r="B152" s="47" t="s">
        <v>11</v>
      </c>
      <c r="C152" s="47" t="s">
        <v>12</v>
      </c>
      <c r="D152" s="47" t="s">
        <v>13</v>
      </c>
      <c r="E152" s="47" t="s">
        <v>14</v>
      </c>
      <c r="F152" s="47" t="s">
        <v>15</v>
      </c>
      <c r="G152" s="47" t="s">
        <v>724</v>
      </c>
      <c r="H152" s="48" t="s">
        <v>17</v>
      </c>
      <c r="I152" s="49">
        <v>1</v>
      </c>
      <c r="J152" s="50">
        <v>0</v>
      </c>
      <c r="K152" s="50">
        <v>0</v>
      </c>
      <c r="L152" s="50">
        <v>0</v>
      </c>
      <c r="M152" s="50">
        <v>0</v>
      </c>
      <c r="N152" s="50">
        <v>0</v>
      </c>
      <c r="O152" s="50">
        <v>0</v>
      </c>
      <c r="P152" s="50">
        <v>0</v>
      </c>
      <c r="Q152" s="50">
        <v>0</v>
      </c>
      <c r="R152" s="50">
        <v>0</v>
      </c>
      <c r="S152" s="50">
        <v>0</v>
      </c>
      <c r="T152" s="50">
        <v>0</v>
      </c>
      <c r="U152" s="50">
        <v>0</v>
      </c>
      <c r="V152" s="50">
        <v>0</v>
      </c>
      <c r="W152" s="50">
        <v>0</v>
      </c>
      <c r="X152" s="50">
        <v>0</v>
      </c>
      <c r="Y152" s="50">
        <v>0</v>
      </c>
      <c r="Z152" s="50">
        <v>0</v>
      </c>
      <c r="AA152" s="50">
        <v>0</v>
      </c>
      <c r="AB152" s="50">
        <v>0</v>
      </c>
      <c r="AC152" s="50">
        <v>0</v>
      </c>
      <c r="AD152" s="50">
        <v>0</v>
      </c>
      <c r="AE152" s="50">
        <v>0</v>
      </c>
      <c r="AF152" s="50">
        <v>1.3203794360424799E-3</v>
      </c>
      <c r="AG152" s="30">
        <v>1.4424062697040001E-6</v>
      </c>
      <c r="AH152" s="88">
        <v>0</v>
      </c>
    </row>
    <row r="153" spans="1:34" ht="15" customHeight="1" x14ac:dyDescent="0.25">
      <c r="A153" s="47" t="s">
        <v>10</v>
      </c>
      <c r="B153" s="47" t="s">
        <v>11</v>
      </c>
      <c r="C153" s="47" t="s">
        <v>12</v>
      </c>
      <c r="D153" s="47" t="s">
        <v>13</v>
      </c>
      <c r="E153" s="47" t="s">
        <v>14</v>
      </c>
      <c r="F153" s="47" t="s">
        <v>15</v>
      </c>
      <c r="G153" s="47" t="s">
        <v>724</v>
      </c>
      <c r="H153" s="48" t="s">
        <v>18</v>
      </c>
      <c r="I153" s="49">
        <v>298</v>
      </c>
      <c r="J153" s="50">
        <v>0</v>
      </c>
      <c r="K153" s="50">
        <v>0</v>
      </c>
      <c r="L153" s="50">
        <v>0</v>
      </c>
      <c r="M153" s="50">
        <v>0</v>
      </c>
      <c r="N153" s="50">
        <v>0</v>
      </c>
      <c r="O153" s="50">
        <v>0</v>
      </c>
      <c r="P153" s="50">
        <v>0</v>
      </c>
      <c r="Q153" s="50">
        <v>0</v>
      </c>
      <c r="R153" s="50">
        <v>0</v>
      </c>
      <c r="S153" s="50">
        <v>0</v>
      </c>
      <c r="T153" s="50">
        <v>0</v>
      </c>
      <c r="U153" s="50">
        <v>0</v>
      </c>
      <c r="V153" s="50">
        <v>0</v>
      </c>
      <c r="W153" s="50">
        <v>0</v>
      </c>
      <c r="X153" s="50">
        <v>0</v>
      </c>
      <c r="Y153" s="50">
        <v>0</v>
      </c>
      <c r="Z153" s="50">
        <v>0</v>
      </c>
      <c r="AA153" s="50">
        <v>0</v>
      </c>
      <c r="AB153" s="50">
        <v>0</v>
      </c>
      <c r="AC153" s="50">
        <v>0</v>
      </c>
      <c r="AD153" s="50">
        <v>0</v>
      </c>
      <c r="AE153" s="50">
        <v>0</v>
      </c>
      <c r="AF153" s="50">
        <v>7.2971310464399944E-7</v>
      </c>
      <c r="AG153" s="30">
        <v>7.9734817699999914E-10</v>
      </c>
      <c r="AH153" s="88">
        <v>0</v>
      </c>
    </row>
    <row r="154" spans="1:34" ht="15" customHeight="1" x14ac:dyDescent="0.25">
      <c r="A154" s="47" t="s">
        <v>10</v>
      </c>
      <c r="B154" s="47" t="s">
        <v>11</v>
      </c>
      <c r="C154" s="47" t="s">
        <v>12</v>
      </c>
      <c r="D154" s="47" t="s">
        <v>13</v>
      </c>
      <c r="E154" s="47" t="s">
        <v>14</v>
      </c>
      <c r="F154" s="47" t="s">
        <v>15</v>
      </c>
      <c r="G154" s="47" t="s">
        <v>725</v>
      </c>
      <c r="H154" s="48" t="s">
        <v>16</v>
      </c>
      <c r="I154" s="49">
        <v>25</v>
      </c>
      <c r="J154" s="50">
        <v>0</v>
      </c>
      <c r="K154" s="50">
        <v>0</v>
      </c>
      <c r="L154" s="50">
        <v>0</v>
      </c>
      <c r="M154" s="50">
        <v>0</v>
      </c>
      <c r="N154" s="50">
        <v>0</v>
      </c>
      <c r="O154" s="50">
        <v>0</v>
      </c>
      <c r="P154" s="50">
        <v>0</v>
      </c>
      <c r="Q154" s="50">
        <v>0</v>
      </c>
      <c r="R154" s="50">
        <v>0</v>
      </c>
      <c r="S154" s="50">
        <v>0</v>
      </c>
      <c r="T154" s="50">
        <v>0</v>
      </c>
      <c r="U154" s="50">
        <v>0</v>
      </c>
      <c r="V154" s="50">
        <v>0</v>
      </c>
      <c r="W154" s="50">
        <v>0</v>
      </c>
      <c r="X154" s="50">
        <v>0</v>
      </c>
      <c r="Y154" s="50">
        <v>0</v>
      </c>
      <c r="Z154" s="50">
        <v>0</v>
      </c>
      <c r="AA154" s="50">
        <v>0</v>
      </c>
      <c r="AB154" s="50">
        <v>2.4950462299433699E-5</v>
      </c>
      <c r="AC154" s="50">
        <v>5.279313569830725E-6</v>
      </c>
      <c r="AD154" s="50">
        <v>1.0499049642433324E-5</v>
      </c>
      <c r="AE154" s="50">
        <v>8.9808471725059989E-6</v>
      </c>
      <c r="AF154" s="50">
        <v>3.2160252655179999E-6</v>
      </c>
      <c r="AG154" s="30">
        <v>1.1148596603489999E-6</v>
      </c>
      <c r="AH154" s="88">
        <v>9.7947958300499988E-7</v>
      </c>
    </row>
    <row r="155" spans="1:34" ht="15" customHeight="1" x14ac:dyDescent="0.25">
      <c r="A155" s="47" t="s">
        <v>10</v>
      </c>
      <c r="B155" s="47" t="s">
        <v>11</v>
      </c>
      <c r="C155" s="47" t="s">
        <v>12</v>
      </c>
      <c r="D155" s="47" t="s">
        <v>13</v>
      </c>
      <c r="E155" s="47" t="s">
        <v>14</v>
      </c>
      <c r="F155" s="47" t="s">
        <v>15</v>
      </c>
      <c r="G155" s="47" t="s">
        <v>725</v>
      </c>
      <c r="H155" s="48" t="s">
        <v>17</v>
      </c>
      <c r="I155" s="49">
        <v>1</v>
      </c>
      <c r="J155" s="50">
        <v>0</v>
      </c>
      <c r="K155" s="50">
        <v>0</v>
      </c>
      <c r="L155" s="50">
        <v>0</v>
      </c>
      <c r="M155" s="50">
        <v>0</v>
      </c>
      <c r="N155" s="50">
        <v>0</v>
      </c>
      <c r="O155" s="50">
        <v>0</v>
      </c>
      <c r="P155" s="50">
        <v>0</v>
      </c>
      <c r="Q155" s="50">
        <v>0</v>
      </c>
      <c r="R155" s="50">
        <v>0</v>
      </c>
      <c r="S155" s="50">
        <v>0</v>
      </c>
      <c r="T155" s="50">
        <v>0</v>
      </c>
      <c r="U155" s="50">
        <v>0</v>
      </c>
      <c r="V155" s="50">
        <v>0</v>
      </c>
      <c r="W155" s="50">
        <v>0</v>
      </c>
      <c r="X155" s="50">
        <v>0</v>
      </c>
      <c r="Y155" s="50">
        <v>0</v>
      </c>
      <c r="Z155" s="50">
        <v>0</v>
      </c>
      <c r="AA155" s="50">
        <v>0</v>
      </c>
      <c r="AB155" s="50">
        <v>5.3813082528939904E-2</v>
      </c>
      <c r="AC155" s="50">
        <v>1.13866683061548E-2</v>
      </c>
      <c r="AD155" s="50">
        <v>2.2637980510453098E-2</v>
      </c>
      <c r="AE155" s="50">
        <v>1.93596958790179E-2</v>
      </c>
      <c r="AF155" s="50">
        <v>6.9362117653357699E-3</v>
      </c>
      <c r="AG155" s="30">
        <v>2.4032153512673002E-3</v>
      </c>
      <c r="AH155" s="88">
        <v>2.1114984101706902E-3</v>
      </c>
    </row>
    <row r="156" spans="1:34" ht="15" customHeight="1" x14ac:dyDescent="0.25">
      <c r="A156" s="47" t="s">
        <v>10</v>
      </c>
      <c r="B156" s="47" t="s">
        <v>11</v>
      </c>
      <c r="C156" s="47" t="s">
        <v>12</v>
      </c>
      <c r="D156" s="47" t="s">
        <v>13</v>
      </c>
      <c r="E156" s="47" t="s">
        <v>14</v>
      </c>
      <c r="F156" s="47" t="s">
        <v>15</v>
      </c>
      <c r="G156" s="47" t="s">
        <v>725</v>
      </c>
      <c r="H156" s="48" t="s">
        <v>18</v>
      </c>
      <c r="I156" s="49">
        <v>298</v>
      </c>
      <c r="J156" s="50">
        <v>0</v>
      </c>
      <c r="K156" s="50">
        <v>0</v>
      </c>
      <c r="L156" s="50">
        <v>0</v>
      </c>
      <c r="M156" s="50">
        <v>0</v>
      </c>
      <c r="N156" s="50">
        <v>0</v>
      </c>
      <c r="O156" s="50">
        <v>0</v>
      </c>
      <c r="P156" s="50">
        <v>0</v>
      </c>
      <c r="Q156" s="50">
        <v>0</v>
      </c>
      <c r="R156" s="50">
        <v>0</v>
      </c>
      <c r="S156" s="50">
        <v>0</v>
      </c>
      <c r="T156" s="50">
        <v>0</v>
      </c>
      <c r="U156" s="50">
        <v>0</v>
      </c>
      <c r="V156" s="50">
        <v>0</v>
      </c>
      <c r="W156" s="50">
        <v>0</v>
      </c>
      <c r="X156" s="50">
        <v>0</v>
      </c>
      <c r="Y156" s="50">
        <v>0</v>
      </c>
      <c r="Z156" s="50">
        <v>0</v>
      </c>
      <c r="AA156" s="50">
        <v>0</v>
      </c>
      <c r="AB156" s="50">
        <v>2.9740951060924879E-5</v>
      </c>
      <c r="AC156" s="50">
        <v>6.2929417752382534E-6</v>
      </c>
      <c r="AD156" s="50">
        <v>1.2514867173781178E-5</v>
      </c>
      <c r="AE156" s="50">
        <v>1.0705169829627004E-5</v>
      </c>
      <c r="AF156" s="50">
        <v>3.8335021164979921E-6</v>
      </c>
      <c r="AG156" s="30">
        <v>1.3289127151370001E-6</v>
      </c>
      <c r="AH156" s="88">
        <v>1.1675396629419988E-6</v>
      </c>
    </row>
    <row r="157" spans="1:34" ht="15" customHeight="1" x14ac:dyDescent="0.25">
      <c r="A157" s="47" t="s">
        <v>10</v>
      </c>
      <c r="B157" s="47" t="s">
        <v>11</v>
      </c>
      <c r="C157" s="47" t="s">
        <v>12</v>
      </c>
      <c r="D157" s="47" t="s">
        <v>13</v>
      </c>
      <c r="E157" s="47" t="s">
        <v>14</v>
      </c>
      <c r="F157" s="47" t="s">
        <v>15</v>
      </c>
      <c r="G157" s="47" t="s">
        <v>726</v>
      </c>
      <c r="H157" s="48" t="s">
        <v>16</v>
      </c>
      <c r="I157" s="49">
        <v>25</v>
      </c>
      <c r="J157" s="50">
        <v>0</v>
      </c>
      <c r="K157" s="50">
        <v>0</v>
      </c>
      <c r="L157" s="50">
        <v>0</v>
      </c>
      <c r="M157" s="50">
        <v>0</v>
      </c>
      <c r="N157" s="50">
        <v>0</v>
      </c>
      <c r="O157" s="50">
        <v>0</v>
      </c>
      <c r="P157" s="50">
        <v>0</v>
      </c>
      <c r="Q157" s="50">
        <v>0</v>
      </c>
      <c r="R157" s="50">
        <v>0</v>
      </c>
      <c r="S157" s="50">
        <v>0</v>
      </c>
      <c r="T157" s="50">
        <v>0</v>
      </c>
      <c r="U157" s="50">
        <v>0</v>
      </c>
      <c r="V157" s="50">
        <v>0</v>
      </c>
      <c r="W157" s="50">
        <v>0</v>
      </c>
      <c r="X157" s="50">
        <v>0</v>
      </c>
      <c r="Y157" s="50">
        <v>0</v>
      </c>
      <c r="Z157" s="50">
        <v>0</v>
      </c>
      <c r="AA157" s="50">
        <v>0</v>
      </c>
      <c r="AB157" s="50">
        <v>0</v>
      </c>
      <c r="AC157" s="50">
        <v>0</v>
      </c>
      <c r="AD157" s="50">
        <v>0</v>
      </c>
      <c r="AE157" s="50">
        <v>0</v>
      </c>
      <c r="AF157" s="50">
        <v>2.3817814852E-8</v>
      </c>
      <c r="AG157" s="30">
        <v>0</v>
      </c>
      <c r="AH157" s="88">
        <v>0</v>
      </c>
    </row>
    <row r="158" spans="1:34" ht="15" customHeight="1" x14ac:dyDescent="0.25">
      <c r="A158" s="47" t="s">
        <v>10</v>
      </c>
      <c r="B158" s="47" t="s">
        <v>11</v>
      </c>
      <c r="C158" s="47" t="s">
        <v>12</v>
      </c>
      <c r="D158" s="47" t="s">
        <v>13</v>
      </c>
      <c r="E158" s="47" t="s">
        <v>14</v>
      </c>
      <c r="F158" s="47" t="s">
        <v>15</v>
      </c>
      <c r="G158" s="47" t="s">
        <v>726</v>
      </c>
      <c r="H158" s="48" t="s">
        <v>17</v>
      </c>
      <c r="I158" s="49">
        <v>1</v>
      </c>
      <c r="J158" s="50">
        <v>0</v>
      </c>
      <c r="K158" s="50">
        <v>0</v>
      </c>
      <c r="L158" s="50">
        <v>0</v>
      </c>
      <c r="M158" s="50">
        <v>0</v>
      </c>
      <c r="N158" s="50">
        <v>0</v>
      </c>
      <c r="O158" s="50">
        <v>0</v>
      </c>
      <c r="P158" s="50">
        <v>0</v>
      </c>
      <c r="Q158" s="50">
        <v>0</v>
      </c>
      <c r="R158" s="50">
        <v>0</v>
      </c>
      <c r="S158" s="50">
        <v>0</v>
      </c>
      <c r="T158" s="50">
        <v>0</v>
      </c>
      <c r="U158" s="50">
        <v>0</v>
      </c>
      <c r="V158" s="50">
        <v>0</v>
      </c>
      <c r="W158" s="50">
        <v>0</v>
      </c>
      <c r="X158" s="50">
        <v>0</v>
      </c>
      <c r="Y158" s="50">
        <v>0</v>
      </c>
      <c r="Z158" s="50">
        <v>0</v>
      </c>
      <c r="AA158" s="50">
        <v>0</v>
      </c>
      <c r="AB158" s="50">
        <v>0</v>
      </c>
      <c r="AC158" s="50">
        <v>0</v>
      </c>
      <c r="AD158" s="50">
        <v>0</v>
      </c>
      <c r="AE158" s="50">
        <v>0</v>
      </c>
      <c r="AF158" s="50">
        <v>5.1404830078895998E-5</v>
      </c>
      <c r="AG158" s="30">
        <v>0</v>
      </c>
      <c r="AH158" s="88">
        <v>0</v>
      </c>
    </row>
    <row r="159" spans="1:34" ht="15" customHeight="1" x14ac:dyDescent="0.25">
      <c r="A159" s="47" t="s">
        <v>10</v>
      </c>
      <c r="B159" s="47" t="s">
        <v>11</v>
      </c>
      <c r="C159" s="47" t="s">
        <v>12</v>
      </c>
      <c r="D159" s="47" t="s">
        <v>13</v>
      </c>
      <c r="E159" s="47" t="s">
        <v>14</v>
      </c>
      <c r="F159" s="47" t="s">
        <v>15</v>
      </c>
      <c r="G159" s="47" t="s">
        <v>726</v>
      </c>
      <c r="H159" s="48" t="s">
        <v>18</v>
      </c>
      <c r="I159" s="49">
        <v>298</v>
      </c>
      <c r="J159" s="50">
        <v>0</v>
      </c>
      <c r="K159" s="50">
        <v>0</v>
      </c>
      <c r="L159" s="50">
        <v>0</v>
      </c>
      <c r="M159" s="50">
        <v>0</v>
      </c>
      <c r="N159" s="50">
        <v>0</v>
      </c>
      <c r="O159" s="50">
        <v>0</v>
      </c>
      <c r="P159" s="50">
        <v>0</v>
      </c>
      <c r="Q159" s="50">
        <v>0</v>
      </c>
      <c r="R159" s="50">
        <v>0</v>
      </c>
      <c r="S159" s="50">
        <v>0</v>
      </c>
      <c r="T159" s="50">
        <v>0</v>
      </c>
      <c r="U159" s="50">
        <v>0</v>
      </c>
      <c r="V159" s="50">
        <v>0</v>
      </c>
      <c r="W159" s="50">
        <v>0</v>
      </c>
      <c r="X159" s="50">
        <v>0</v>
      </c>
      <c r="Y159" s="50">
        <v>0</v>
      </c>
      <c r="Z159" s="50">
        <v>0</v>
      </c>
      <c r="AA159" s="50">
        <v>0</v>
      </c>
      <c r="AB159" s="50">
        <v>0</v>
      </c>
      <c r="AC159" s="50">
        <v>0</v>
      </c>
      <c r="AD159" s="50">
        <v>0</v>
      </c>
      <c r="AE159" s="50">
        <v>0</v>
      </c>
      <c r="AF159" s="50">
        <v>2.839083530300001E-8</v>
      </c>
      <c r="AG159" s="30">
        <v>0</v>
      </c>
      <c r="AH159" s="88">
        <v>0</v>
      </c>
    </row>
    <row r="160" spans="1:34" ht="15" customHeight="1" x14ac:dyDescent="0.25">
      <c r="A160" s="47" t="s">
        <v>10</v>
      </c>
      <c r="B160" s="47" t="s">
        <v>11</v>
      </c>
      <c r="C160" s="47" t="s">
        <v>12</v>
      </c>
      <c r="D160" s="47" t="s">
        <v>13</v>
      </c>
      <c r="E160" s="47" t="s">
        <v>14</v>
      </c>
      <c r="F160" s="47" t="s">
        <v>15</v>
      </c>
      <c r="G160" s="47" t="s">
        <v>508</v>
      </c>
      <c r="H160" s="48" t="s">
        <v>16</v>
      </c>
      <c r="I160" s="49">
        <v>25</v>
      </c>
      <c r="J160" s="50">
        <v>0</v>
      </c>
      <c r="K160" s="50">
        <v>0</v>
      </c>
      <c r="L160" s="50">
        <v>0</v>
      </c>
      <c r="M160" s="50">
        <v>0</v>
      </c>
      <c r="N160" s="50">
        <v>0</v>
      </c>
      <c r="O160" s="50">
        <v>0</v>
      </c>
      <c r="P160" s="50">
        <v>0</v>
      </c>
      <c r="Q160" s="50">
        <v>0</v>
      </c>
      <c r="R160" s="50">
        <v>0</v>
      </c>
      <c r="S160" s="50">
        <v>0</v>
      </c>
      <c r="T160" s="50">
        <v>0</v>
      </c>
      <c r="U160" s="50">
        <v>0</v>
      </c>
      <c r="V160" s="50">
        <v>0</v>
      </c>
      <c r="W160" s="50">
        <v>0</v>
      </c>
      <c r="X160" s="50">
        <v>0</v>
      </c>
      <c r="Y160" s="50">
        <v>0</v>
      </c>
      <c r="Z160" s="50">
        <v>0</v>
      </c>
      <c r="AA160" s="50">
        <v>0</v>
      </c>
      <c r="AB160" s="50">
        <v>0</v>
      </c>
      <c r="AC160" s="50">
        <v>0</v>
      </c>
      <c r="AD160" s="50">
        <v>7.9393747019880997E-7</v>
      </c>
      <c r="AE160" s="50">
        <v>1.2412641019692001E-5</v>
      </c>
      <c r="AF160" s="50">
        <v>8.3236122947369984E-6</v>
      </c>
      <c r="AG160" s="30">
        <v>0</v>
      </c>
      <c r="AH160" s="88">
        <v>0</v>
      </c>
    </row>
    <row r="161" spans="1:34" ht="15" customHeight="1" x14ac:dyDescent="0.25">
      <c r="A161" s="47" t="s">
        <v>10</v>
      </c>
      <c r="B161" s="47" t="s">
        <v>11</v>
      </c>
      <c r="C161" s="47" t="s">
        <v>12</v>
      </c>
      <c r="D161" s="47" t="s">
        <v>13</v>
      </c>
      <c r="E161" s="47" t="s">
        <v>14</v>
      </c>
      <c r="F161" s="47" t="s">
        <v>15</v>
      </c>
      <c r="G161" s="47" t="s">
        <v>508</v>
      </c>
      <c r="H161" s="48" t="s">
        <v>18</v>
      </c>
      <c r="I161" s="49">
        <v>298</v>
      </c>
      <c r="J161" s="50">
        <v>0</v>
      </c>
      <c r="K161" s="50">
        <v>0</v>
      </c>
      <c r="L161" s="50">
        <v>0</v>
      </c>
      <c r="M161" s="50">
        <v>0</v>
      </c>
      <c r="N161" s="50">
        <v>0</v>
      </c>
      <c r="O161" s="50">
        <v>0</v>
      </c>
      <c r="P161" s="50">
        <v>0</v>
      </c>
      <c r="Q161" s="50">
        <v>0</v>
      </c>
      <c r="R161" s="50">
        <v>0</v>
      </c>
      <c r="S161" s="50">
        <v>0</v>
      </c>
      <c r="T161" s="50">
        <v>0</v>
      </c>
      <c r="U161" s="50">
        <v>0</v>
      </c>
      <c r="V161" s="50">
        <v>0</v>
      </c>
      <c r="W161" s="50">
        <v>0</v>
      </c>
      <c r="X161" s="50">
        <v>0</v>
      </c>
      <c r="Y161" s="50">
        <v>0</v>
      </c>
      <c r="Z161" s="50">
        <v>0</v>
      </c>
      <c r="AA161" s="50">
        <v>0</v>
      </c>
      <c r="AB161" s="50">
        <v>0</v>
      </c>
      <c r="AC161" s="50">
        <v>0</v>
      </c>
      <c r="AD161" s="50">
        <v>1.8631727581882443E-6</v>
      </c>
      <c r="AE161" s="50">
        <v>2.9129365312961991E-5</v>
      </c>
      <c r="AF161" s="50">
        <v>1.9533437152674005E-5</v>
      </c>
      <c r="AG161" s="30">
        <v>0</v>
      </c>
      <c r="AH161" s="88">
        <v>0</v>
      </c>
    </row>
    <row r="162" spans="1:34" ht="15" customHeight="1" x14ac:dyDescent="0.25">
      <c r="A162" s="47" t="s">
        <v>10</v>
      </c>
      <c r="B162" s="47" t="s">
        <v>11</v>
      </c>
      <c r="C162" s="47" t="s">
        <v>12</v>
      </c>
      <c r="D162" s="47" t="s">
        <v>13</v>
      </c>
      <c r="E162" s="47" t="s">
        <v>14</v>
      </c>
      <c r="F162" s="47" t="s">
        <v>15</v>
      </c>
      <c r="G162" s="47" t="s">
        <v>618</v>
      </c>
      <c r="H162" s="48" t="s">
        <v>16</v>
      </c>
      <c r="I162" s="49">
        <v>25</v>
      </c>
      <c r="J162" s="50">
        <v>0</v>
      </c>
      <c r="K162" s="50">
        <v>0</v>
      </c>
      <c r="L162" s="50">
        <v>0</v>
      </c>
      <c r="M162" s="50">
        <v>0</v>
      </c>
      <c r="N162" s="50">
        <v>0</v>
      </c>
      <c r="O162" s="50">
        <v>0</v>
      </c>
      <c r="P162" s="50">
        <v>0</v>
      </c>
      <c r="Q162" s="50">
        <v>0</v>
      </c>
      <c r="R162" s="50">
        <v>0</v>
      </c>
      <c r="S162" s="50">
        <v>0</v>
      </c>
      <c r="T162" s="50">
        <v>0</v>
      </c>
      <c r="U162" s="50">
        <v>0</v>
      </c>
      <c r="V162" s="50">
        <v>0</v>
      </c>
      <c r="W162" s="50">
        <v>0</v>
      </c>
      <c r="X162" s="50">
        <v>0</v>
      </c>
      <c r="Y162" s="50">
        <v>0</v>
      </c>
      <c r="Z162" s="50">
        <v>0</v>
      </c>
      <c r="AA162" s="50">
        <v>0</v>
      </c>
      <c r="AB162" s="50">
        <v>0</v>
      </c>
      <c r="AC162" s="50">
        <v>0</v>
      </c>
      <c r="AD162" s="50">
        <v>0</v>
      </c>
      <c r="AE162" s="50">
        <v>0</v>
      </c>
      <c r="AF162" s="50">
        <v>0</v>
      </c>
      <c r="AG162" s="30">
        <v>0</v>
      </c>
      <c r="AH162" s="88">
        <v>4.5565823846860003E-6</v>
      </c>
    </row>
    <row r="163" spans="1:34" ht="15" customHeight="1" x14ac:dyDescent="0.25">
      <c r="A163" s="47" t="s">
        <v>10</v>
      </c>
      <c r="B163" s="47" t="s">
        <v>11</v>
      </c>
      <c r="C163" s="47" t="s">
        <v>12</v>
      </c>
      <c r="D163" s="47" t="s">
        <v>13</v>
      </c>
      <c r="E163" s="47" t="s">
        <v>14</v>
      </c>
      <c r="F163" s="47" t="s">
        <v>15</v>
      </c>
      <c r="G163" s="47" t="s">
        <v>618</v>
      </c>
      <c r="H163" s="48" t="s">
        <v>18</v>
      </c>
      <c r="I163" s="49">
        <v>298</v>
      </c>
      <c r="J163" s="50">
        <v>0</v>
      </c>
      <c r="K163" s="50">
        <v>0</v>
      </c>
      <c r="L163" s="50">
        <v>0</v>
      </c>
      <c r="M163" s="50">
        <v>0</v>
      </c>
      <c r="N163" s="50">
        <v>0</v>
      </c>
      <c r="O163" s="50">
        <v>0</v>
      </c>
      <c r="P163" s="50">
        <v>0</v>
      </c>
      <c r="Q163" s="50">
        <v>0</v>
      </c>
      <c r="R163" s="50">
        <v>0</v>
      </c>
      <c r="S163" s="50">
        <v>0</v>
      </c>
      <c r="T163" s="50">
        <v>0</v>
      </c>
      <c r="U163" s="50">
        <v>0</v>
      </c>
      <c r="V163" s="50">
        <v>0</v>
      </c>
      <c r="W163" s="50">
        <v>0</v>
      </c>
      <c r="X163" s="50">
        <v>0</v>
      </c>
      <c r="Y163" s="50">
        <v>0</v>
      </c>
      <c r="Z163" s="50">
        <v>0</v>
      </c>
      <c r="AA163" s="50">
        <v>0</v>
      </c>
      <c r="AB163" s="50">
        <v>0</v>
      </c>
      <c r="AC163" s="50">
        <v>0</v>
      </c>
      <c r="AD163" s="50">
        <v>0</v>
      </c>
      <c r="AE163" s="50">
        <v>0</v>
      </c>
      <c r="AF163" s="50">
        <v>0</v>
      </c>
      <c r="AG163" s="30">
        <v>0</v>
      </c>
      <c r="AH163" s="88">
        <v>1.0693159711262987E-5</v>
      </c>
    </row>
    <row r="164" spans="1:34" ht="15" customHeight="1" x14ac:dyDescent="0.25">
      <c r="A164" s="47" t="s">
        <v>10</v>
      </c>
      <c r="B164" s="47" t="s">
        <v>11</v>
      </c>
      <c r="C164" s="47" t="s">
        <v>12</v>
      </c>
      <c r="D164" s="47" t="s">
        <v>13</v>
      </c>
      <c r="E164" s="47" t="s">
        <v>14</v>
      </c>
      <c r="F164" s="47" t="s">
        <v>15</v>
      </c>
      <c r="G164" s="47" t="s">
        <v>727</v>
      </c>
      <c r="H164" s="48" t="s">
        <v>16</v>
      </c>
      <c r="I164" s="49">
        <v>25</v>
      </c>
      <c r="J164" s="50">
        <v>0</v>
      </c>
      <c r="K164" s="50">
        <v>0</v>
      </c>
      <c r="L164" s="50">
        <v>0</v>
      </c>
      <c r="M164" s="50">
        <v>0</v>
      </c>
      <c r="N164" s="50">
        <v>0</v>
      </c>
      <c r="O164" s="50">
        <v>0</v>
      </c>
      <c r="P164" s="50">
        <v>0</v>
      </c>
      <c r="Q164" s="50">
        <v>0</v>
      </c>
      <c r="R164" s="50">
        <v>4.5523904999999999E-4</v>
      </c>
      <c r="S164" s="50">
        <v>3.7184373704113137E-4</v>
      </c>
      <c r="T164" s="50">
        <v>3.2386296552627141E-4</v>
      </c>
      <c r="U164" s="50">
        <v>3.1483714314410995E-4</v>
      </c>
      <c r="V164" s="50">
        <v>5.1912064770887501E-4</v>
      </c>
      <c r="W164" s="50">
        <v>4.8055293792827994E-4</v>
      </c>
      <c r="X164" s="50">
        <v>5.3949127279246994E-4</v>
      </c>
      <c r="Y164" s="50">
        <v>6.020648092237024E-4</v>
      </c>
      <c r="Z164" s="50">
        <v>5.3670844041444493E-4</v>
      </c>
      <c r="AA164" s="50">
        <v>2.7079404337609247E-4</v>
      </c>
      <c r="AB164" s="50">
        <v>2.8479732297958502E-4</v>
      </c>
      <c r="AC164" s="50">
        <v>2.5454717294240247E-4</v>
      </c>
      <c r="AD164" s="50">
        <v>1.3187588510337251E-4</v>
      </c>
      <c r="AE164" s="50">
        <v>1.1754281974536098E-4</v>
      </c>
      <c r="AF164" s="50">
        <v>1.2788371971530902E-4</v>
      </c>
      <c r="AG164" s="30">
        <v>2.7029123904009748E-4</v>
      </c>
      <c r="AH164" s="88">
        <v>2.9085064760323752E-4</v>
      </c>
    </row>
    <row r="165" spans="1:34" ht="15" customHeight="1" x14ac:dyDescent="0.25">
      <c r="A165" s="47" t="s">
        <v>10</v>
      </c>
      <c r="B165" s="47" t="s">
        <v>11</v>
      </c>
      <c r="C165" s="47" t="s">
        <v>12</v>
      </c>
      <c r="D165" s="47" t="s">
        <v>13</v>
      </c>
      <c r="E165" s="47" t="s">
        <v>14</v>
      </c>
      <c r="F165" s="47" t="s">
        <v>15</v>
      </c>
      <c r="G165" s="47" t="s">
        <v>727</v>
      </c>
      <c r="H165" s="48" t="s">
        <v>17</v>
      </c>
      <c r="I165" s="49">
        <v>1</v>
      </c>
      <c r="J165" s="50">
        <v>0</v>
      </c>
      <c r="K165" s="50">
        <v>0</v>
      </c>
      <c r="L165" s="50">
        <v>0</v>
      </c>
      <c r="M165" s="50">
        <v>0</v>
      </c>
      <c r="N165" s="50">
        <v>0</v>
      </c>
      <c r="O165" s="50">
        <v>0</v>
      </c>
      <c r="P165" s="50">
        <v>0</v>
      </c>
      <c r="Q165" s="50">
        <v>0</v>
      </c>
      <c r="R165" s="50">
        <v>0.96547097723999997</v>
      </c>
      <c r="S165" s="50">
        <v>0.78860619751683181</v>
      </c>
      <c r="T165" s="50">
        <v>0.68684857728811721</v>
      </c>
      <c r="U165" s="50">
        <v>0.66770661318003</v>
      </c>
      <c r="V165" s="50">
        <v>1.1009510696609799</v>
      </c>
      <c r="W165" s="50">
        <v>1.0199255554589799</v>
      </c>
      <c r="X165" s="50">
        <v>0.96108859672414604</v>
      </c>
      <c r="Y165" s="50">
        <v>1.2768590474016299</v>
      </c>
      <c r="Z165" s="50">
        <v>1.13825126043096</v>
      </c>
      <c r="AA165" s="50">
        <v>0.57430000719201502</v>
      </c>
      <c r="AB165" s="50">
        <v>0.60399816257510397</v>
      </c>
      <c r="AC165" s="50">
        <v>0.53984364437625099</v>
      </c>
      <c r="AD165" s="50">
        <v>0.27968237712723104</v>
      </c>
      <c r="AE165" s="50">
        <v>0.24928481211595999</v>
      </c>
      <c r="AF165" s="50">
        <v>0.271182356172463</v>
      </c>
      <c r="AG165" s="30">
        <v>0.57323365975623897</v>
      </c>
      <c r="AH165" s="88">
        <v>0.61683605343694903</v>
      </c>
    </row>
    <row r="166" spans="1:34" ht="15" customHeight="1" x14ac:dyDescent="0.25">
      <c r="A166" s="47" t="s">
        <v>10</v>
      </c>
      <c r="B166" s="47" t="s">
        <v>11</v>
      </c>
      <c r="C166" s="47" t="s">
        <v>12</v>
      </c>
      <c r="D166" s="47" t="s">
        <v>13</v>
      </c>
      <c r="E166" s="47" t="s">
        <v>14</v>
      </c>
      <c r="F166" s="47" t="s">
        <v>15</v>
      </c>
      <c r="G166" s="47" t="s">
        <v>727</v>
      </c>
      <c r="H166" s="48" t="s">
        <v>18</v>
      </c>
      <c r="I166" s="49">
        <v>298</v>
      </c>
      <c r="J166" s="50">
        <v>0</v>
      </c>
      <c r="K166" s="50">
        <v>0</v>
      </c>
      <c r="L166" s="50">
        <v>0</v>
      </c>
      <c r="M166" s="50">
        <v>0</v>
      </c>
      <c r="N166" s="50">
        <v>0</v>
      </c>
      <c r="O166" s="50">
        <v>0</v>
      </c>
      <c r="P166" s="50">
        <v>0</v>
      </c>
      <c r="Q166" s="50">
        <v>0</v>
      </c>
      <c r="R166" s="50">
        <v>5.4264494759999999E-4</v>
      </c>
      <c r="S166" s="50">
        <v>4.4323773455302856E-4</v>
      </c>
      <c r="T166" s="50">
        <v>3.8604465490731554E-4</v>
      </c>
      <c r="U166" s="50">
        <v>3.7528587462777911E-4</v>
      </c>
      <c r="V166" s="50">
        <v>6.1879181206897906E-4</v>
      </c>
      <c r="W166" s="50">
        <v>5.7281910201050976E-4</v>
      </c>
      <c r="X166" s="50">
        <v>5.1927155755887079E-4</v>
      </c>
      <c r="Y166" s="50">
        <v>7.1766125259465339E-4</v>
      </c>
      <c r="Z166" s="50">
        <v>6.397564609740184E-4</v>
      </c>
      <c r="AA166" s="50">
        <v>3.2278649970430222E-4</v>
      </c>
      <c r="AB166" s="50">
        <v>3.3947840899166529E-4</v>
      </c>
      <c r="AC166" s="50">
        <v>3.0342023014734681E-4</v>
      </c>
      <c r="AD166" s="50">
        <v>1.5719605504321913E-4</v>
      </c>
      <c r="AE166" s="50">
        <v>1.4011104113646912E-4</v>
      </c>
      <c r="AF166" s="50">
        <v>1.5242966289492202E-4</v>
      </c>
      <c r="AG166" s="30">
        <v>3.2218715693579626E-4</v>
      </c>
      <c r="AH166" s="88">
        <v>3.466939719430591E-4</v>
      </c>
    </row>
    <row r="167" spans="1:34" ht="15" customHeight="1" x14ac:dyDescent="0.25">
      <c r="A167" s="47" t="s">
        <v>10</v>
      </c>
      <c r="B167" s="47" t="s">
        <v>11</v>
      </c>
      <c r="C167" s="47" t="s">
        <v>12</v>
      </c>
      <c r="D167" s="47" t="s">
        <v>13</v>
      </c>
      <c r="E167" s="47" t="s">
        <v>14</v>
      </c>
      <c r="F167" s="47" t="s">
        <v>15</v>
      </c>
      <c r="G167" s="47" t="s">
        <v>728</v>
      </c>
      <c r="H167" s="48" t="s">
        <v>16</v>
      </c>
      <c r="I167" s="49">
        <v>25</v>
      </c>
      <c r="J167" s="50">
        <v>0</v>
      </c>
      <c r="K167" s="50">
        <v>0</v>
      </c>
      <c r="L167" s="50">
        <v>0</v>
      </c>
      <c r="M167" s="50">
        <v>0</v>
      </c>
      <c r="N167" s="50">
        <v>0</v>
      </c>
      <c r="O167" s="50">
        <v>0</v>
      </c>
      <c r="P167" s="50">
        <v>0</v>
      </c>
      <c r="Q167" s="50">
        <v>5.8461787499999981E-4</v>
      </c>
      <c r="R167" s="50">
        <v>7.4193507500000056E-4</v>
      </c>
      <c r="S167" s="50">
        <v>7.6641745933626274E-4</v>
      </c>
      <c r="T167" s="50">
        <v>5.019021994883407E-4</v>
      </c>
      <c r="U167" s="50">
        <v>5.3986429696812753E-4</v>
      </c>
      <c r="V167" s="50">
        <v>6.8258010688710248E-4</v>
      </c>
      <c r="W167" s="50">
        <v>6.4502555428655006E-4</v>
      </c>
      <c r="X167" s="50">
        <v>8.8037327038680739E-4</v>
      </c>
      <c r="Y167" s="50">
        <v>6.7471081795477002E-4</v>
      </c>
      <c r="Z167" s="50">
        <v>4.8704630189390249E-4</v>
      </c>
      <c r="AA167" s="50">
        <v>5.2745223036542496E-4</v>
      </c>
      <c r="AB167" s="50">
        <v>6.3004264116009749E-4</v>
      </c>
      <c r="AC167" s="50">
        <v>6.7138533962034751E-4</v>
      </c>
      <c r="AD167" s="50">
        <v>4.9039415915881493E-4</v>
      </c>
      <c r="AE167" s="50">
        <v>5.79309072131055E-4</v>
      </c>
      <c r="AF167" s="50">
        <v>5.2986632446000003E-4</v>
      </c>
      <c r="AG167" s="30">
        <v>5.4704122661022501E-4</v>
      </c>
      <c r="AH167" s="88">
        <v>6.6780995624632496E-4</v>
      </c>
    </row>
    <row r="168" spans="1:34" ht="15" customHeight="1" x14ac:dyDescent="0.25">
      <c r="A168" s="47" t="s">
        <v>10</v>
      </c>
      <c r="B168" s="47" t="s">
        <v>11</v>
      </c>
      <c r="C168" s="47" t="s">
        <v>12</v>
      </c>
      <c r="D168" s="47" t="s">
        <v>13</v>
      </c>
      <c r="E168" s="47" t="s">
        <v>14</v>
      </c>
      <c r="F168" s="47" t="s">
        <v>15</v>
      </c>
      <c r="G168" s="47" t="s">
        <v>728</v>
      </c>
      <c r="H168" s="48" t="s">
        <v>17</v>
      </c>
      <c r="I168" s="49">
        <v>1</v>
      </c>
      <c r="J168" s="50">
        <v>0</v>
      </c>
      <c r="K168" s="50">
        <v>0</v>
      </c>
      <c r="L168" s="50">
        <v>0</v>
      </c>
      <c r="M168" s="50">
        <v>0</v>
      </c>
      <c r="N168" s="50">
        <v>0</v>
      </c>
      <c r="O168" s="50">
        <v>0</v>
      </c>
      <c r="P168" s="50">
        <v>0</v>
      </c>
      <c r="Q168" s="50">
        <v>1.2398575893000012</v>
      </c>
      <c r="R168" s="50">
        <v>1.5734959070600001</v>
      </c>
      <c r="S168" s="50">
        <v>1.6254181477603458</v>
      </c>
      <c r="T168" s="50">
        <v>1.0644341846748739</v>
      </c>
      <c r="U168" s="50">
        <v>1.1449442010100099</v>
      </c>
      <c r="V168" s="50">
        <v>1.44761589068617</v>
      </c>
      <c r="W168" s="50">
        <v>1.3690022364177701</v>
      </c>
      <c r="X168" s="50">
        <v>1.56836033074253</v>
      </c>
      <c r="Y168" s="50">
        <v>1.43092670271848</v>
      </c>
      <c r="Z168" s="50">
        <v>1.03292779705659</v>
      </c>
      <c r="AA168" s="50">
        <v>1.1186206901589899</v>
      </c>
      <c r="AB168" s="50">
        <v>1.3361944333723301</v>
      </c>
      <c r="AC168" s="50">
        <v>1.4238740282668301</v>
      </c>
      <c r="AD168" s="50">
        <v>1.0400279327440101</v>
      </c>
      <c r="AE168" s="50">
        <v>1.22859868017555</v>
      </c>
      <c r="AF168" s="50">
        <v>1.12394310369009</v>
      </c>
      <c r="AG168" s="30">
        <v>1.16016503339496</v>
      </c>
      <c r="AH168" s="88">
        <v>1.4162913552072101</v>
      </c>
    </row>
    <row r="169" spans="1:34" ht="15" customHeight="1" x14ac:dyDescent="0.25">
      <c r="A169" s="47" t="s">
        <v>10</v>
      </c>
      <c r="B169" s="47" t="s">
        <v>11</v>
      </c>
      <c r="C169" s="47" t="s">
        <v>12</v>
      </c>
      <c r="D169" s="47" t="s">
        <v>13</v>
      </c>
      <c r="E169" s="47" t="s">
        <v>14</v>
      </c>
      <c r="F169" s="47" t="s">
        <v>15</v>
      </c>
      <c r="G169" s="47" t="s">
        <v>728</v>
      </c>
      <c r="H169" s="48" t="s">
        <v>18</v>
      </c>
      <c r="I169" s="49">
        <v>298</v>
      </c>
      <c r="J169" s="50">
        <v>0</v>
      </c>
      <c r="K169" s="50">
        <v>0</v>
      </c>
      <c r="L169" s="50">
        <v>0</v>
      </c>
      <c r="M169" s="50">
        <v>0</v>
      </c>
      <c r="N169" s="50">
        <v>0</v>
      </c>
      <c r="O169" s="50">
        <v>0</v>
      </c>
      <c r="P169" s="50">
        <v>0</v>
      </c>
      <c r="Q169" s="50">
        <v>6.9686450699999976E-4</v>
      </c>
      <c r="R169" s="50">
        <v>8.8438660939999946E-4</v>
      </c>
      <c r="S169" s="50">
        <v>9.1356961152882501E-4</v>
      </c>
      <c r="T169" s="50">
        <v>5.9826742179010196E-4</v>
      </c>
      <c r="U169" s="50">
        <v>6.4351824198600788E-4</v>
      </c>
      <c r="V169" s="50">
        <v>8.1363548740942917E-4</v>
      </c>
      <c r="W169" s="50">
        <v>7.6887046070956767E-4</v>
      </c>
      <c r="X169" s="50">
        <v>8.473775617920163E-4</v>
      </c>
      <c r="Y169" s="50">
        <v>8.0425529500208594E-4</v>
      </c>
      <c r="Z169" s="50">
        <v>5.8055919185753477E-4</v>
      </c>
      <c r="AA169" s="50">
        <v>6.2872305859558669E-4</v>
      </c>
      <c r="AB169" s="50">
        <v>7.5101082826283634E-4</v>
      </c>
      <c r="AC169" s="50">
        <v>8.0029132482745124E-4</v>
      </c>
      <c r="AD169" s="50">
        <v>5.8454983771730445E-4</v>
      </c>
      <c r="AE169" s="50">
        <v>6.905364139802206E-4</v>
      </c>
      <c r="AF169" s="50">
        <v>6.3171905166999878E-4</v>
      </c>
      <c r="AG169" s="30">
        <v>6.5207314211938817E-4</v>
      </c>
      <c r="AH169" s="88">
        <v>7.9602946784561941E-4</v>
      </c>
    </row>
    <row r="170" spans="1:34" ht="15" customHeight="1" x14ac:dyDescent="0.25">
      <c r="A170" s="47" t="s">
        <v>10</v>
      </c>
      <c r="B170" s="47" t="s">
        <v>11</v>
      </c>
      <c r="C170" s="47" t="s">
        <v>12</v>
      </c>
      <c r="D170" s="47" t="s">
        <v>13</v>
      </c>
      <c r="E170" s="47" t="s">
        <v>14</v>
      </c>
      <c r="F170" s="47" t="s">
        <v>15</v>
      </c>
      <c r="G170" s="47" t="s">
        <v>509</v>
      </c>
      <c r="H170" s="48" t="s">
        <v>16</v>
      </c>
      <c r="I170" s="49">
        <v>25</v>
      </c>
      <c r="J170" s="50">
        <v>0</v>
      </c>
      <c r="K170" s="50">
        <v>0</v>
      </c>
      <c r="L170" s="50">
        <v>0</v>
      </c>
      <c r="M170" s="50">
        <v>0</v>
      </c>
      <c r="N170" s="50">
        <v>0</v>
      </c>
      <c r="O170" s="50">
        <v>0</v>
      </c>
      <c r="P170" s="50">
        <v>0</v>
      </c>
      <c r="Q170" s="50">
        <v>0</v>
      </c>
      <c r="R170" s="50">
        <v>0</v>
      </c>
      <c r="S170" s="50">
        <v>0</v>
      </c>
      <c r="T170" s="50">
        <v>0</v>
      </c>
      <c r="U170" s="50">
        <v>1.9952397474874375E-4</v>
      </c>
      <c r="V170" s="50">
        <v>1.1759582184261451E-5</v>
      </c>
      <c r="W170" s="50">
        <v>2.4384241551208576E-5</v>
      </c>
      <c r="X170" s="50">
        <v>4.7062808816069497E-5</v>
      </c>
      <c r="Y170" s="50">
        <v>1.7355486700844278E-5</v>
      </c>
      <c r="Z170" s="50">
        <v>6.6161411937701493E-6</v>
      </c>
      <c r="AA170" s="50">
        <v>2.1389821700871297E-6</v>
      </c>
      <c r="AB170" s="50">
        <v>5.5930423288432754E-6</v>
      </c>
      <c r="AC170" s="50">
        <v>4.7919231118333003E-6</v>
      </c>
      <c r="AD170" s="50">
        <v>4.5176358368297498E-6</v>
      </c>
      <c r="AE170" s="50">
        <v>2.2533367500869998E-6</v>
      </c>
      <c r="AF170" s="50">
        <v>5.0227303737500004E-6</v>
      </c>
      <c r="AG170" s="30">
        <v>7.0886181830560005E-6</v>
      </c>
      <c r="AH170" s="88">
        <v>0</v>
      </c>
    </row>
    <row r="171" spans="1:34" ht="15" customHeight="1" x14ac:dyDescent="0.25">
      <c r="A171" s="47" t="s">
        <v>10</v>
      </c>
      <c r="B171" s="47" t="s">
        <v>11</v>
      </c>
      <c r="C171" s="47" t="s">
        <v>12</v>
      </c>
      <c r="D171" s="47" t="s">
        <v>13</v>
      </c>
      <c r="E171" s="47" t="s">
        <v>14</v>
      </c>
      <c r="F171" s="47" t="s">
        <v>15</v>
      </c>
      <c r="G171" s="47" t="s">
        <v>509</v>
      </c>
      <c r="H171" s="48" t="s">
        <v>17</v>
      </c>
      <c r="I171" s="49">
        <v>1</v>
      </c>
      <c r="J171" s="50">
        <v>0</v>
      </c>
      <c r="K171" s="50">
        <v>0</v>
      </c>
      <c r="L171" s="50">
        <v>0</v>
      </c>
      <c r="M171" s="50">
        <v>0</v>
      </c>
      <c r="N171" s="50">
        <v>0</v>
      </c>
      <c r="O171" s="50">
        <v>0</v>
      </c>
      <c r="P171" s="50">
        <v>0</v>
      </c>
      <c r="Q171" s="50">
        <v>0</v>
      </c>
      <c r="R171" s="50">
        <v>0</v>
      </c>
      <c r="S171" s="50">
        <v>0</v>
      </c>
      <c r="T171" s="50">
        <v>0</v>
      </c>
      <c r="U171" s="50">
        <v>6.7765597241936995E-2</v>
      </c>
      <c r="V171" s="50">
        <v>4.5636586540681798E-2</v>
      </c>
      <c r="W171" s="50">
        <v>8.4412088442348699E-3</v>
      </c>
      <c r="X171" s="50">
        <v>1.62846347594559E-2</v>
      </c>
      <c r="Y171" s="50">
        <v>6.0062285079190703E-3</v>
      </c>
      <c r="Z171" s="50">
        <v>2.2898079238041001E-3</v>
      </c>
      <c r="AA171" s="50">
        <v>7.3952001607108405E-4</v>
      </c>
      <c r="AB171" s="50">
        <v>1.9404470958600099E-3</v>
      </c>
      <c r="AC171" s="50">
        <v>1.65065272732672E-3</v>
      </c>
      <c r="AD171" s="50">
        <v>1.5595656534575801E-3</v>
      </c>
      <c r="AE171" s="50">
        <v>7.8099422179244403E-4</v>
      </c>
      <c r="AF171" s="50">
        <v>1.7364095966417501E-3</v>
      </c>
      <c r="AG171" s="30">
        <v>2.4521108458365596E-3</v>
      </c>
      <c r="AH171" s="88">
        <v>0</v>
      </c>
    </row>
    <row r="172" spans="1:34" ht="15" customHeight="1" x14ac:dyDescent="0.25">
      <c r="A172" s="47" t="s">
        <v>10</v>
      </c>
      <c r="B172" s="47" t="s">
        <v>11</v>
      </c>
      <c r="C172" s="47" t="s">
        <v>12</v>
      </c>
      <c r="D172" s="47" t="s">
        <v>13</v>
      </c>
      <c r="E172" s="47" t="s">
        <v>14</v>
      </c>
      <c r="F172" s="47" t="s">
        <v>15</v>
      </c>
      <c r="G172" s="47" t="s">
        <v>509</v>
      </c>
      <c r="H172" s="48" t="s">
        <v>18</v>
      </c>
      <c r="I172" s="49">
        <v>298</v>
      </c>
      <c r="J172" s="50">
        <v>0</v>
      </c>
      <c r="K172" s="50">
        <v>0</v>
      </c>
      <c r="L172" s="50">
        <v>0</v>
      </c>
      <c r="M172" s="50">
        <v>0</v>
      </c>
      <c r="N172" s="50">
        <v>0</v>
      </c>
      <c r="O172" s="50">
        <v>0</v>
      </c>
      <c r="P172" s="50">
        <v>0</v>
      </c>
      <c r="Q172" s="50">
        <v>0</v>
      </c>
      <c r="R172" s="50">
        <v>0</v>
      </c>
      <c r="S172" s="50">
        <v>0</v>
      </c>
      <c r="T172" s="50">
        <v>0</v>
      </c>
      <c r="U172" s="50">
        <v>3.4593829512800397E-4</v>
      </c>
      <c r="V172" s="50">
        <v>2.2427875141823412E-4</v>
      </c>
      <c r="W172" s="50">
        <v>4.2273917435257423E-5</v>
      </c>
      <c r="X172" s="50">
        <v>8.159374925918443E-5</v>
      </c>
      <c r="Y172" s="50">
        <v>3.0090295808629251E-5</v>
      </c>
      <c r="Z172" s="50">
        <v>1.1470271289697572E-5</v>
      </c>
      <c r="AA172" s="50">
        <v>3.7086517687196626E-6</v>
      </c>
      <c r="AB172" s="50">
        <v>9.6939211585286582E-6</v>
      </c>
      <c r="AC172" s="50">
        <v>8.3063777752387305E-6</v>
      </c>
      <c r="AD172" s="50">
        <v>7.8303515423330629E-6</v>
      </c>
      <c r="AE172" s="50">
        <v>3.9062969156379963E-6</v>
      </c>
      <c r="AF172" s="50">
        <v>8.7078847666590121E-6</v>
      </c>
      <c r="AG172" s="30">
        <v>1.2288632840685E-5</v>
      </c>
      <c r="AH172" s="88">
        <v>0</v>
      </c>
    </row>
    <row r="173" spans="1:34" ht="15" customHeight="1" x14ac:dyDescent="0.25">
      <c r="A173" s="47" t="s">
        <v>10</v>
      </c>
      <c r="B173" s="47" t="s">
        <v>11</v>
      </c>
      <c r="C173" s="47" t="s">
        <v>12</v>
      </c>
      <c r="D173" s="47" t="s">
        <v>13</v>
      </c>
      <c r="E173" s="47" t="s">
        <v>14</v>
      </c>
      <c r="F173" s="47" t="s">
        <v>15</v>
      </c>
      <c r="G173" s="47" t="s">
        <v>510</v>
      </c>
      <c r="H173" s="48" t="s">
        <v>16</v>
      </c>
      <c r="I173" s="49">
        <v>25</v>
      </c>
      <c r="J173" s="50">
        <v>0</v>
      </c>
      <c r="K173" s="50">
        <v>0</v>
      </c>
      <c r="L173" s="50">
        <v>0</v>
      </c>
      <c r="M173" s="50">
        <v>0</v>
      </c>
      <c r="N173" s="50">
        <v>0</v>
      </c>
      <c r="O173" s="50">
        <v>0</v>
      </c>
      <c r="P173" s="50">
        <v>0</v>
      </c>
      <c r="Q173" s="50">
        <v>0</v>
      </c>
      <c r="R173" s="50">
        <v>0</v>
      </c>
      <c r="S173" s="50">
        <v>0</v>
      </c>
      <c r="T173" s="50">
        <v>0</v>
      </c>
      <c r="U173" s="50">
        <v>0</v>
      </c>
      <c r="V173" s="50">
        <v>0</v>
      </c>
      <c r="W173" s="50">
        <v>5.1356767555953501E-6</v>
      </c>
      <c r="X173" s="50">
        <v>3.284030145566875E-7</v>
      </c>
      <c r="Y173" s="50">
        <v>1.3020935450151377E-6</v>
      </c>
      <c r="Z173" s="50">
        <v>6.308196780353725E-7</v>
      </c>
      <c r="AA173" s="50">
        <v>1.5231674894874526E-7</v>
      </c>
      <c r="AB173" s="50">
        <v>1.39709126239555E-7</v>
      </c>
      <c r="AC173" s="50">
        <v>0</v>
      </c>
      <c r="AD173" s="50">
        <v>4.6952019788928497E-7</v>
      </c>
      <c r="AE173" s="50">
        <v>4.6456726620099998E-7</v>
      </c>
      <c r="AF173" s="50">
        <v>6.0031573132039994E-6</v>
      </c>
      <c r="AG173" s="30">
        <v>6.8060428793900006E-7</v>
      </c>
      <c r="AH173" s="88">
        <v>0</v>
      </c>
    </row>
    <row r="174" spans="1:34" ht="15" customHeight="1" x14ac:dyDescent="0.25">
      <c r="A174" s="47" t="s">
        <v>10</v>
      </c>
      <c r="B174" s="47" t="s">
        <v>11</v>
      </c>
      <c r="C174" s="47" t="s">
        <v>12</v>
      </c>
      <c r="D174" s="47" t="s">
        <v>13</v>
      </c>
      <c r="E174" s="47" t="s">
        <v>14</v>
      </c>
      <c r="F174" s="47" t="s">
        <v>15</v>
      </c>
      <c r="G174" s="47" t="s">
        <v>510</v>
      </c>
      <c r="H174" s="48" t="s">
        <v>17</v>
      </c>
      <c r="I174" s="49">
        <v>1</v>
      </c>
      <c r="J174" s="50">
        <v>0</v>
      </c>
      <c r="K174" s="50">
        <v>0</v>
      </c>
      <c r="L174" s="50">
        <v>0</v>
      </c>
      <c r="M174" s="50">
        <v>0</v>
      </c>
      <c r="N174" s="50">
        <v>0</v>
      </c>
      <c r="O174" s="50">
        <v>0</v>
      </c>
      <c r="P174" s="50">
        <v>0</v>
      </c>
      <c r="Q174" s="50">
        <v>0</v>
      </c>
      <c r="R174" s="50">
        <v>0</v>
      </c>
      <c r="S174" s="50">
        <v>0</v>
      </c>
      <c r="T174" s="50">
        <v>0</v>
      </c>
      <c r="U174" s="50">
        <v>0</v>
      </c>
      <c r="V174" s="50">
        <v>0</v>
      </c>
      <c r="W174" s="50">
        <v>1.8915716012618401E-3</v>
      </c>
      <c r="X174" s="50">
        <v>1.1959515199919101E-4</v>
      </c>
      <c r="Y174" s="50">
        <v>4.7376117141355599E-4</v>
      </c>
      <c r="Z174" s="50">
        <v>2.2986010385768E-4</v>
      </c>
      <c r="AA174" s="50">
        <v>5.4522642524911705E-5</v>
      </c>
      <c r="AB174" s="50">
        <v>4.8636714449147297E-5</v>
      </c>
      <c r="AC174" s="50">
        <v>0</v>
      </c>
      <c r="AD174" s="50">
        <v>1.6598754877120901E-4</v>
      </c>
      <c r="AE174" s="50">
        <v>1.59543849383941E-4</v>
      </c>
      <c r="AF174" s="50">
        <v>2.0214650002302998E-3</v>
      </c>
      <c r="AG174" s="30">
        <v>2.2752204916166898E-4</v>
      </c>
      <c r="AH174" s="88">
        <v>0</v>
      </c>
    </row>
    <row r="175" spans="1:34" ht="15" customHeight="1" x14ac:dyDescent="0.25">
      <c r="A175" s="47" t="s">
        <v>10</v>
      </c>
      <c r="B175" s="47" t="s">
        <v>11</v>
      </c>
      <c r="C175" s="47" t="s">
        <v>12</v>
      </c>
      <c r="D175" s="47" t="s">
        <v>13</v>
      </c>
      <c r="E175" s="47" t="s">
        <v>14</v>
      </c>
      <c r="F175" s="47" t="s">
        <v>15</v>
      </c>
      <c r="G175" s="47" t="s">
        <v>510</v>
      </c>
      <c r="H175" s="48" t="s">
        <v>18</v>
      </c>
      <c r="I175" s="49">
        <v>298</v>
      </c>
      <c r="J175" s="50">
        <v>0</v>
      </c>
      <c r="K175" s="50">
        <v>0</v>
      </c>
      <c r="L175" s="50">
        <v>0</v>
      </c>
      <c r="M175" s="50">
        <v>0</v>
      </c>
      <c r="N175" s="50">
        <v>0</v>
      </c>
      <c r="O175" s="50">
        <v>0</v>
      </c>
      <c r="P175" s="50">
        <v>0</v>
      </c>
      <c r="Q175" s="50">
        <v>0</v>
      </c>
      <c r="R175" s="50">
        <v>0</v>
      </c>
      <c r="S175" s="50">
        <v>0</v>
      </c>
      <c r="T175" s="50">
        <v>0</v>
      </c>
      <c r="U175" s="50">
        <v>0</v>
      </c>
      <c r="V175" s="50">
        <v>0</v>
      </c>
      <c r="W175" s="50">
        <v>8.9047390536339819E-6</v>
      </c>
      <c r="X175" s="50">
        <v>5.6940877601173932E-7</v>
      </c>
      <c r="Y175" s="50">
        <v>2.2578398128218272E-6</v>
      </c>
      <c r="Z175" s="50">
        <v>1.0938142167324856E-6</v>
      </c>
      <c r="AA175" s="50">
        <v>2.6412026633467148E-7</v>
      </c>
      <c r="AB175" s="50">
        <v>2.4225900371774484E-7</v>
      </c>
      <c r="AC175" s="50">
        <v>0</v>
      </c>
      <c r="AD175" s="50">
        <v>8.1413279862445104E-7</v>
      </c>
      <c r="AE175" s="50">
        <v>8.0558591029599989E-7</v>
      </c>
      <c r="AF175" s="50">
        <v>1.040910397515399E-5</v>
      </c>
      <c r="AG175" s="30">
        <v>1.1801002099959991E-6</v>
      </c>
      <c r="AH175" s="88">
        <v>0</v>
      </c>
    </row>
    <row r="176" spans="1:34" ht="15" customHeight="1" x14ac:dyDescent="0.25">
      <c r="A176" s="47" t="s">
        <v>10</v>
      </c>
      <c r="B176" s="47" t="s">
        <v>11</v>
      </c>
      <c r="C176" s="47" t="s">
        <v>12</v>
      </c>
      <c r="D176" s="47" t="s">
        <v>13</v>
      </c>
      <c r="E176" s="47" t="s">
        <v>14</v>
      </c>
      <c r="F176" s="47" t="s">
        <v>15</v>
      </c>
      <c r="G176" s="47" t="s">
        <v>729</v>
      </c>
      <c r="H176" s="48" t="s">
        <v>16</v>
      </c>
      <c r="I176" s="49">
        <v>25</v>
      </c>
      <c r="J176" s="50">
        <v>0</v>
      </c>
      <c r="K176" s="50">
        <v>0</v>
      </c>
      <c r="L176" s="50">
        <v>0</v>
      </c>
      <c r="M176" s="50">
        <v>0</v>
      </c>
      <c r="N176" s="50">
        <v>0</v>
      </c>
      <c r="O176" s="50">
        <v>0</v>
      </c>
      <c r="P176" s="50">
        <v>0</v>
      </c>
      <c r="Q176" s="50">
        <v>0</v>
      </c>
      <c r="R176" s="50">
        <v>0</v>
      </c>
      <c r="S176" s="50">
        <v>0</v>
      </c>
      <c r="T176" s="50">
        <v>0</v>
      </c>
      <c r="U176" s="50">
        <v>0</v>
      </c>
      <c r="V176" s="50">
        <v>0</v>
      </c>
      <c r="W176" s="50">
        <v>0</v>
      </c>
      <c r="X176" s="50">
        <v>0</v>
      </c>
      <c r="Y176" s="50">
        <v>0</v>
      </c>
      <c r="Z176" s="50">
        <v>0</v>
      </c>
      <c r="AA176" s="50">
        <v>0</v>
      </c>
      <c r="AB176" s="50">
        <v>0</v>
      </c>
      <c r="AC176" s="50">
        <v>0</v>
      </c>
      <c r="AD176" s="50">
        <v>0</v>
      </c>
      <c r="AE176" s="50">
        <v>0</v>
      </c>
      <c r="AF176" s="50">
        <v>0</v>
      </c>
      <c r="AG176" s="30">
        <v>0</v>
      </c>
      <c r="AH176" s="88">
        <v>2.302175395573E-6</v>
      </c>
    </row>
    <row r="177" spans="1:34" ht="15" customHeight="1" x14ac:dyDescent="0.25">
      <c r="A177" s="47" t="s">
        <v>10</v>
      </c>
      <c r="B177" s="47" t="s">
        <v>11</v>
      </c>
      <c r="C177" s="47" t="s">
        <v>12</v>
      </c>
      <c r="D177" s="47" t="s">
        <v>13</v>
      </c>
      <c r="E177" s="47" t="s">
        <v>14</v>
      </c>
      <c r="F177" s="47" t="s">
        <v>15</v>
      </c>
      <c r="G177" s="47" t="s">
        <v>729</v>
      </c>
      <c r="H177" s="48" t="s">
        <v>17</v>
      </c>
      <c r="I177" s="49">
        <v>1</v>
      </c>
      <c r="J177" s="50">
        <v>0</v>
      </c>
      <c r="K177" s="50">
        <v>0</v>
      </c>
      <c r="L177" s="50">
        <v>0</v>
      </c>
      <c r="M177" s="50">
        <v>0</v>
      </c>
      <c r="N177" s="50">
        <v>0</v>
      </c>
      <c r="O177" s="50">
        <v>0</v>
      </c>
      <c r="P177" s="50">
        <v>0</v>
      </c>
      <c r="Q177" s="50">
        <v>0</v>
      </c>
      <c r="R177" s="50">
        <v>0</v>
      </c>
      <c r="S177" s="50">
        <v>0</v>
      </c>
      <c r="T177" s="50">
        <v>0</v>
      </c>
      <c r="U177" s="50">
        <v>0</v>
      </c>
      <c r="V177" s="50">
        <v>0</v>
      </c>
      <c r="W177" s="50">
        <v>0</v>
      </c>
      <c r="X177" s="50">
        <v>0</v>
      </c>
      <c r="Y177" s="50">
        <v>0</v>
      </c>
      <c r="Z177" s="50">
        <v>0</v>
      </c>
      <c r="AA177" s="50">
        <v>0</v>
      </c>
      <c r="AB177" s="50">
        <v>0</v>
      </c>
      <c r="AC177" s="50">
        <v>0</v>
      </c>
      <c r="AD177" s="50">
        <v>0</v>
      </c>
      <c r="AE177" s="50">
        <v>0</v>
      </c>
      <c r="AF177" s="50">
        <v>0</v>
      </c>
      <c r="AG177" s="30">
        <v>0</v>
      </c>
      <c r="AH177" s="88">
        <v>4.8709671911077498E-3</v>
      </c>
    </row>
    <row r="178" spans="1:34" ht="15" customHeight="1" x14ac:dyDescent="0.25">
      <c r="A178" s="47" t="s">
        <v>10</v>
      </c>
      <c r="B178" s="47" t="s">
        <v>11</v>
      </c>
      <c r="C178" s="47" t="s">
        <v>12</v>
      </c>
      <c r="D178" s="47" t="s">
        <v>13</v>
      </c>
      <c r="E178" s="47" t="s">
        <v>14</v>
      </c>
      <c r="F178" s="47" t="s">
        <v>15</v>
      </c>
      <c r="G178" s="47" t="s">
        <v>729</v>
      </c>
      <c r="H178" s="48" t="s">
        <v>18</v>
      </c>
      <c r="I178" s="49">
        <v>298</v>
      </c>
      <c r="J178" s="50">
        <v>0</v>
      </c>
      <c r="K178" s="50">
        <v>0</v>
      </c>
      <c r="L178" s="50">
        <v>0</v>
      </c>
      <c r="M178" s="50">
        <v>0</v>
      </c>
      <c r="N178" s="50">
        <v>0</v>
      </c>
      <c r="O178" s="50">
        <v>0</v>
      </c>
      <c r="P178" s="50">
        <v>0</v>
      </c>
      <c r="Q178" s="50">
        <v>0</v>
      </c>
      <c r="R178" s="50">
        <v>0</v>
      </c>
      <c r="S178" s="50">
        <v>0</v>
      </c>
      <c r="T178" s="50">
        <v>0</v>
      </c>
      <c r="U178" s="50">
        <v>0</v>
      </c>
      <c r="V178" s="50">
        <v>0</v>
      </c>
      <c r="W178" s="50">
        <v>0</v>
      </c>
      <c r="X178" s="50">
        <v>0</v>
      </c>
      <c r="Y178" s="50">
        <v>0</v>
      </c>
      <c r="Z178" s="50">
        <v>0</v>
      </c>
      <c r="AA178" s="50">
        <v>0</v>
      </c>
      <c r="AB178" s="50">
        <v>0</v>
      </c>
      <c r="AC178" s="50">
        <v>0</v>
      </c>
      <c r="AD178" s="50">
        <v>0</v>
      </c>
      <c r="AE178" s="50">
        <v>0</v>
      </c>
      <c r="AF178" s="50">
        <v>0</v>
      </c>
      <c r="AG178" s="30">
        <v>0</v>
      </c>
      <c r="AH178" s="88">
        <v>2.7562598526199987E-6</v>
      </c>
    </row>
    <row r="179" spans="1:34" ht="15" customHeight="1" x14ac:dyDescent="0.25">
      <c r="A179" s="47" t="s">
        <v>10</v>
      </c>
      <c r="B179" s="47" t="s">
        <v>11</v>
      </c>
      <c r="C179" s="47" t="s">
        <v>12</v>
      </c>
      <c r="D179" s="47" t="s">
        <v>13</v>
      </c>
      <c r="E179" s="47" t="s">
        <v>14</v>
      </c>
      <c r="F179" s="47" t="s">
        <v>15</v>
      </c>
      <c r="G179" s="47" t="s">
        <v>511</v>
      </c>
      <c r="H179" s="48" t="s">
        <v>16</v>
      </c>
      <c r="I179" s="49">
        <v>25</v>
      </c>
      <c r="J179" s="50">
        <v>0</v>
      </c>
      <c r="K179" s="50">
        <v>0</v>
      </c>
      <c r="L179" s="50">
        <v>0</v>
      </c>
      <c r="M179" s="50">
        <v>0</v>
      </c>
      <c r="N179" s="50">
        <v>0</v>
      </c>
      <c r="O179" s="50">
        <v>0</v>
      </c>
      <c r="P179" s="50">
        <v>0</v>
      </c>
      <c r="Q179" s="50">
        <v>0</v>
      </c>
      <c r="R179" s="50">
        <v>0</v>
      </c>
      <c r="S179" s="50">
        <v>0</v>
      </c>
      <c r="T179" s="50">
        <v>0</v>
      </c>
      <c r="U179" s="50">
        <v>1.8788733578318625E-4</v>
      </c>
      <c r="V179" s="50">
        <v>1.7696418538460127E-4</v>
      </c>
      <c r="W179" s="50">
        <v>1.8829182968077178E-4</v>
      </c>
      <c r="X179" s="50">
        <v>1.350646919418045E-3</v>
      </c>
      <c r="Y179" s="50">
        <v>1.3744162275639124E-3</v>
      </c>
      <c r="Z179" s="50">
        <v>1.1935413225168125E-3</v>
      </c>
      <c r="AA179" s="50">
        <v>1.2304890967076774E-3</v>
      </c>
      <c r="AB179" s="50">
        <v>1.2423563736116249E-3</v>
      </c>
      <c r="AC179" s="50">
        <v>1.2068837115811301E-3</v>
      </c>
      <c r="AD179" s="50">
        <v>1.14797203182271E-3</v>
      </c>
      <c r="AE179" s="50">
        <v>1.1652016270700825E-3</v>
      </c>
      <c r="AF179" s="50">
        <v>1.0977884263199224E-3</v>
      </c>
      <c r="AG179" s="30">
        <v>9.0450198572777484E-4</v>
      </c>
      <c r="AH179" s="88">
        <v>8.3478963166230997E-4</v>
      </c>
    </row>
    <row r="180" spans="1:34" ht="15" customHeight="1" x14ac:dyDescent="0.25">
      <c r="A180" s="47" t="s">
        <v>10</v>
      </c>
      <c r="B180" s="47" t="s">
        <v>11</v>
      </c>
      <c r="C180" s="47" t="s">
        <v>12</v>
      </c>
      <c r="D180" s="47" t="s">
        <v>13</v>
      </c>
      <c r="E180" s="47" t="s">
        <v>14</v>
      </c>
      <c r="F180" s="47" t="s">
        <v>15</v>
      </c>
      <c r="G180" s="47" t="s">
        <v>511</v>
      </c>
      <c r="H180" s="48" t="s">
        <v>17</v>
      </c>
      <c r="I180" s="49">
        <v>1</v>
      </c>
      <c r="J180" s="50">
        <v>0</v>
      </c>
      <c r="K180" s="50">
        <v>0</v>
      </c>
      <c r="L180" s="50">
        <v>0</v>
      </c>
      <c r="M180" s="50">
        <v>0</v>
      </c>
      <c r="N180" s="50">
        <v>0</v>
      </c>
      <c r="O180" s="50">
        <v>0</v>
      </c>
      <c r="P180" s="50">
        <v>0</v>
      </c>
      <c r="Q180" s="50">
        <v>0</v>
      </c>
      <c r="R180" s="50">
        <v>0</v>
      </c>
      <c r="S180" s="50">
        <v>0</v>
      </c>
      <c r="T180" s="50">
        <v>0</v>
      </c>
      <c r="U180" s="50">
        <v>0.49808893989091702</v>
      </c>
      <c r="V180" s="50">
        <v>0.51476309764093398</v>
      </c>
      <c r="W180" s="50">
        <v>0.52879397976291798</v>
      </c>
      <c r="X180" s="50">
        <v>0.52011116068381602</v>
      </c>
      <c r="Y180" s="50">
        <v>0.51681808732369894</v>
      </c>
      <c r="Z180" s="50">
        <v>0.471030444438028</v>
      </c>
      <c r="AA180" s="50">
        <v>0.47957067486134103</v>
      </c>
      <c r="AB180" s="50">
        <v>0.49190353205202697</v>
      </c>
      <c r="AC180" s="50">
        <v>0.47957411544939699</v>
      </c>
      <c r="AD180" s="50">
        <v>0.46399597385679697</v>
      </c>
      <c r="AE180" s="50">
        <v>0.46365031722426703</v>
      </c>
      <c r="AF180" s="50">
        <v>0.44257660080265804</v>
      </c>
      <c r="AG180" s="30">
        <v>0.39199101931564501</v>
      </c>
      <c r="AH180" s="88">
        <v>0.36265211466678304</v>
      </c>
    </row>
    <row r="181" spans="1:34" ht="15" customHeight="1" x14ac:dyDescent="0.25">
      <c r="A181" s="47" t="s">
        <v>10</v>
      </c>
      <c r="B181" s="47" t="s">
        <v>11</v>
      </c>
      <c r="C181" s="47" t="s">
        <v>12</v>
      </c>
      <c r="D181" s="47" t="s">
        <v>13</v>
      </c>
      <c r="E181" s="47" t="s">
        <v>14</v>
      </c>
      <c r="F181" s="47" t="s">
        <v>15</v>
      </c>
      <c r="G181" s="47" t="s">
        <v>511</v>
      </c>
      <c r="H181" s="48" t="s">
        <v>18</v>
      </c>
      <c r="I181" s="49">
        <v>298</v>
      </c>
      <c r="J181" s="50">
        <v>0</v>
      </c>
      <c r="K181" s="50">
        <v>0</v>
      </c>
      <c r="L181" s="50">
        <v>0</v>
      </c>
      <c r="M181" s="50">
        <v>0</v>
      </c>
      <c r="N181" s="50">
        <v>0</v>
      </c>
      <c r="O181" s="50">
        <v>0</v>
      </c>
      <c r="P181" s="50">
        <v>0</v>
      </c>
      <c r="Q181" s="50">
        <v>0</v>
      </c>
      <c r="R181" s="50">
        <v>0</v>
      </c>
      <c r="S181" s="50">
        <v>0</v>
      </c>
      <c r="T181" s="50">
        <v>0</v>
      </c>
      <c r="U181" s="50">
        <v>2.1642553042886523E-3</v>
      </c>
      <c r="V181" s="50">
        <v>2.2486243772551952E-3</v>
      </c>
      <c r="W181" s="50">
        <v>2.3590359149975259E-3</v>
      </c>
      <c r="X181" s="50">
        <v>2.3680630923818215E-3</v>
      </c>
      <c r="Y181" s="50">
        <v>2.4072843758357852E-3</v>
      </c>
      <c r="Z181" s="50">
        <v>2.0722863353219187E-3</v>
      </c>
      <c r="AA181" s="50">
        <v>2.1413590732754558E-3</v>
      </c>
      <c r="AB181" s="50">
        <v>2.1563665784758764E-3</v>
      </c>
      <c r="AC181" s="50">
        <v>2.0934684883764528E-3</v>
      </c>
      <c r="AD181" s="50">
        <v>1.9849664234967567E-3</v>
      </c>
      <c r="AE181" s="50">
        <v>2.0186612339803765E-3</v>
      </c>
      <c r="AF181" s="50">
        <v>1.9051375153016556E-3</v>
      </c>
      <c r="AG181" s="30">
        <v>1.5673403099635908E-3</v>
      </c>
      <c r="AH181" s="88">
        <v>1.4378642343504894E-3</v>
      </c>
    </row>
    <row r="182" spans="1:34" ht="15" customHeight="1" x14ac:dyDescent="0.25">
      <c r="A182" s="47" t="s">
        <v>10</v>
      </c>
      <c r="B182" s="47" t="s">
        <v>11</v>
      </c>
      <c r="C182" s="47" t="s">
        <v>12</v>
      </c>
      <c r="D182" s="47" t="s">
        <v>13</v>
      </c>
      <c r="E182" s="47" t="s">
        <v>14</v>
      </c>
      <c r="F182" s="47" t="s">
        <v>15</v>
      </c>
      <c r="G182" s="47" t="s">
        <v>512</v>
      </c>
      <c r="H182" s="48" t="s">
        <v>16</v>
      </c>
      <c r="I182" s="49">
        <v>25</v>
      </c>
      <c r="J182" s="50">
        <v>0</v>
      </c>
      <c r="K182" s="50">
        <v>0</v>
      </c>
      <c r="L182" s="50">
        <v>0</v>
      </c>
      <c r="M182" s="50">
        <v>0</v>
      </c>
      <c r="N182" s="50">
        <v>0</v>
      </c>
      <c r="O182" s="50">
        <v>0</v>
      </c>
      <c r="P182" s="50">
        <v>0</v>
      </c>
      <c r="Q182" s="50">
        <v>0</v>
      </c>
      <c r="R182" s="50">
        <v>0</v>
      </c>
      <c r="S182" s="50">
        <v>0</v>
      </c>
      <c r="T182" s="50">
        <v>0</v>
      </c>
      <c r="U182" s="50">
        <v>0</v>
      </c>
      <c r="V182" s="50">
        <v>0</v>
      </c>
      <c r="W182" s="50">
        <v>3.3767878675878501E-7</v>
      </c>
      <c r="X182" s="50">
        <v>0</v>
      </c>
      <c r="Y182" s="50">
        <v>0</v>
      </c>
      <c r="Z182" s="50">
        <v>0</v>
      </c>
      <c r="AA182" s="50">
        <v>0</v>
      </c>
      <c r="AB182" s="50">
        <v>0</v>
      </c>
      <c r="AC182" s="50">
        <v>0</v>
      </c>
      <c r="AD182" s="50">
        <v>0</v>
      </c>
      <c r="AE182" s="50">
        <v>0</v>
      </c>
      <c r="AF182" s="50">
        <v>0</v>
      </c>
      <c r="AG182" s="30">
        <v>0</v>
      </c>
      <c r="AH182" s="88">
        <v>0</v>
      </c>
    </row>
    <row r="183" spans="1:34" ht="15" customHeight="1" x14ac:dyDescent="0.25">
      <c r="A183" s="47" t="s">
        <v>10</v>
      </c>
      <c r="B183" s="47" t="s">
        <v>11</v>
      </c>
      <c r="C183" s="47" t="s">
        <v>12</v>
      </c>
      <c r="D183" s="47" t="s">
        <v>13</v>
      </c>
      <c r="E183" s="47" t="s">
        <v>14</v>
      </c>
      <c r="F183" s="47" t="s">
        <v>15</v>
      </c>
      <c r="G183" s="47" t="s">
        <v>512</v>
      </c>
      <c r="H183" s="48" t="s">
        <v>17</v>
      </c>
      <c r="I183" s="49">
        <v>1</v>
      </c>
      <c r="J183" s="50">
        <v>0</v>
      </c>
      <c r="K183" s="50">
        <v>0</v>
      </c>
      <c r="L183" s="50">
        <v>0</v>
      </c>
      <c r="M183" s="50">
        <v>0</v>
      </c>
      <c r="N183" s="50">
        <v>0</v>
      </c>
      <c r="O183" s="50">
        <v>0</v>
      </c>
      <c r="P183" s="50">
        <v>0</v>
      </c>
      <c r="Q183" s="50">
        <v>0</v>
      </c>
      <c r="R183" s="50">
        <v>0</v>
      </c>
      <c r="S183" s="50">
        <v>0</v>
      </c>
      <c r="T183" s="50">
        <v>0</v>
      </c>
      <c r="U183" s="50">
        <v>0</v>
      </c>
      <c r="V183" s="50">
        <v>0</v>
      </c>
      <c r="W183" s="50">
        <v>1.1708475398809E-4</v>
      </c>
      <c r="X183" s="50">
        <v>0</v>
      </c>
      <c r="Y183" s="50">
        <v>0</v>
      </c>
      <c r="Z183" s="50">
        <v>0</v>
      </c>
      <c r="AA183" s="50">
        <v>0</v>
      </c>
      <c r="AB183" s="50">
        <v>0</v>
      </c>
      <c r="AC183" s="50">
        <v>0</v>
      </c>
      <c r="AD183" s="50">
        <v>0</v>
      </c>
      <c r="AE183" s="50">
        <v>0</v>
      </c>
      <c r="AF183" s="50">
        <v>0</v>
      </c>
      <c r="AG183" s="30">
        <v>0</v>
      </c>
      <c r="AH183" s="88">
        <v>0</v>
      </c>
    </row>
    <row r="184" spans="1:34" ht="15" customHeight="1" x14ac:dyDescent="0.25">
      <c r="A184" s="47" t="s">
        <v>10</v>
      </c>
      <c r="B184" s="47" t="s">
        <v>11</v>
      </c>
      <c r="C184" s="47" t="s">
        <v>12</v>
      </c>
      <c r="D184" s="47" t="s">
        <v>13</v>
      </c>
      <c r="E184" s="47" t="s">
        <v>14</v>
      </c>
      <c r="F184" s="47" t="s">
        <v>15</v>
      </c>
      <c r="G184" s="47" t="s">
        <v>512</v>
      </c>
      <c r="H184" s="48" t="s">
        <v>18</v>
      </c>
      <c r="I184" s="49">
        <v>298</v>
      </c>
      <c r="J184" s="50">
        <v>0</v>
      </c>
      <c r="K184" s="50">
        <v>0</v>
      </c>
      <c r="L184" s="50">
        <v>0</v>
      </c>
      <c r="M184" s="50">
        <v>0</v>
      </c>
      <c r="N184" s="50">
        <v>0</v>
      </c>
      <c r="O184" s="50">
        <v>0</v>
      </c>
      <c r="P184" s="50">
        <v>0</v>
      </c>
      <c r="Q184" s="50">
        <v>0</v>
      </c>
      <c r="R184" s="50">
        <v>0</v>
      </c>
      <c r="S184" s="50">
        <v>0</v>
      </c>
      <c r="T184" s="50">
        <v>0</v>
      </c>
      <c r="U184" s="50">
        <v>0</v>
      </c>
      <c r="V184" s="50">
        <v>0</v>
      </c>
      <c r="W184" s="50">
        <v>5.8562250197818239E-7</v>
      </c>
      <c r="X184" s="50">
        <v>0</v>
      </c>
      <c r="Y184" s="50">
        <v>0</v>
      </c>
      <c r="Z184" s="50">
        <v>0</v>
      </c>
      <c r="AA184" s="50">
        <v>0</v>
      </c>
      <c r="AB184" s="50">
        <v>0</v>
      </c>
      <c r="AC184" s="50">
        <v>0</v>
      </c>
      <c r="AD184" s="50">
        <v>0</v>
      </c>
      <c r="AE184" s="50">
        <v>0</v>
      </c>
      <c r="AF184" s="50">
        <v>0</v>
      </c>
      <c r="AG184" s="30">
        <v>0</v>
      </c>
      <c r="AH184" s="88">
        <v>0</v>
      </c>
    </row>
    <row r="185" spans="1:34" ht="15" customHeight="1" x14ac:dyDescent="0.25">
      <c r="A185" s="47" t="s">
        <v>10</v>
      </c>
      <c r="B185" s="47" t="s">
        <v>11</v>
      </c>
      <c r="C185" s="47" t="s">
        <v>12</v>
      </c>
      <c r="D185" s="47" t="s">
        <v>13</v>
      </c>
      <c r="E185" s="47" t="s">
        <v>14</v>
      </c>
      <c r="F185" s="47" t="s">
        <v>15</v>
      </c>
      <c r="G185" s="47" t="s">
        <v>730</v>
      </c>
      <c r="H185" s="48" t="s">
        <v>16</v>
      </c>
      <c r="I185" s="49">
        <v>25</v>
      </c>
      <c r="J185" s="50">
        <v>0</v>
      </c>
      <c r="K185" s="50">
        <v>0</v>
      </c>
      <c r="L185" s="50">
        <v>0</v>
      </c>
      <c r="M185" s="50">
        <v>0</v>
      </c>
      <c r="N185" s="50">
        <v>0</v>
      </c>
      <c r="O185" s="50">
        <v>0</v>
      </c>
      <c r="P185" s="50">
        <v>0</v>
      </c>
      <c r="Q185" s="50">
        <v>0</v>
      </c>
      <c r="R185" s="50">
        <v>0</v>
      </c>
      <c r="S185" s="50">
        <v>4.7929035821325127E-4</v>
      </c>
      <c r="T185" s="50">
        <v>2.7216264159373777E-4</v>
      </c>
      <c r="U185" s="50">
        <v>1.0866774715794552E-4</v>
      </c>
      <c r="V185" s="50">
        <v>1.8132031489280826E-4</v>
      </c>
      <c r="W185" s="50">
        <v>1.6606800887525474E-5</v>
      </c>
      <c r="X185" s="50">
        <v>3.1716269644824251E-4</v>
      </c>
      <c r="Y185" s="50">
        <v>4.715038590234475E-4</v>
      </c>
      <c r="Z185" s="50">
        <v>5.9280921347716251E-4</v>
      </c>
      <c r="AA185" s="50">
        <v>5.5090860887534252E-4</v>
      </c>
      <c r="AB185" s="50">
        <v>4.0363201771252498E-4</v>
      </c>
      <c r="AC185" s="50">
        <v>3.6400989271066E-4</v>
      </c>
      <c r="AD185" s="50">
        <v>4.9563721799548998E-4</v>
      </c>
      <c r="AE185" s="50">
        <v>4.7617890294049251E-4</v>
      </c>
      <c r="AF185" s="50">
        <v>4.5826814536279999E-4</v>
      </c>
      <c r="AG185" s="30">
        <v>3.9499659756916499E-4</v>
      </c>
      <c r="AH185" s="88">
        <v>3.5393806990461496E-4</v>
      </c>
    </row>
    <row r="186" spans="1:34" ht="15" customHeight="1" x14ac:dyDescent="0.25">
      <c r="A186" s="47" t="s">
        <v>10</v>
      </c>
      <c r="B186" s="47" t="s">
        <v>11</v>
      </c>
      <c r="C186" s="47" t="s">
        <v>12</v>
      </c>
      <c r="D186" s="47" t="s">
        <v>13</v>
      </c>
      <c r="E186" s="47" t="s">
        <v>14</v>
      </c>
      <c r="F186" s="47" t="s">
        <v>15</v>
      </c>
      <c r="G186" s="47" t="s">
        <v>730</v>
      </c>
      <c r="H186" s="48" t="s">
        <v>17</v>
      </c>
      <c r="I186" s="49">
        <v>1</v>
      </c>
      <c r="J186" s="50">
        <v>0</v>
      </c>
      <c r="K186" s="50">
        <v>0</v>
      </c>
      <c r="L186" s="50">
        <v>0</v>
      </c>
      <c r="M186" s="50">
        <v>0</v>
      </c>
      <c r="N186" s="50">
        <v>0</v>
      </c>
      <c r="O186" s="50">
        <v>0</v>
      </c>
      <c r="P186" s="50">
        <v>0</v>
      </c>
      <c r="Q186" s="50">
        <v>0</v>
      </c>
      <c r="R186" s="50">
        <v>0</v>
      </c>
      <c r="S186" s="50">
        <v>1.0164789916986636</v>
      </c>
      <c r="T186" s="50">
        <v>0.57720253029199931</v>
      </c>
      <c r="U186" s="50">
        <v>0.230472452445142</v>
      </c>
      <c r="V186" s="50">
        <v>0.38454412382466802</v>
      </c>
      <c r="W186" s="50">
        <v>3.5810164303902998E-2</v>
      </c>
      <c r="X186" s="50">
        <v>0.6850624461841851</v>
      </c>
      <c r="Y186" s="50">
        <v>1.0172016938076101</v>
      </c>
      <c r="Z186" s="50">
        <v>1.2782943535233702</v>
      </c>
      <c r="AA186" s="50">
        <v>1.1884803668503601</v>
      </c>
      <c r="AB186" s="50">
        <v>0.87069563186964605</v>
      </c>
      <c r="AC186" s="50">
        <v>0.78464865809468298</v>
      </c>
      <c r="AD186" s="50">
        <v>1.0689978330891701</v>
      </c>
      <c r="AE186" s="50">
        <v>1.02629613926201</v>
      </c>
      <c r="AF186" s="50">
        <v>0.98852416741614102</v>
      </c>
      <c r="AG186" s="30">
        <v>0.85198568113521111</v>
      </c>
      <c r="AH186" s="88">
        <v>0.76326543849388595</v>
      </c>
    </row>
    <row r="187" spans="1:34" ht="15" customHeight="1" x14ac:dyDescent="0.25">
      <c r="A187" s="47" t="s">
        <v>10</v>
      </c>
      <c r="B187" s="47" t="s">
        <v>11</v>
      </c>
      <c r="C187" s="47" t="s">
        <v>12</v>
      </c>
      <c r="D187" s="47" t="s">
        <v>13</v>
      </c>
      <c r="E187" s="47" t="s">
        <v>14</v>
      </c>
      <c r="F187" s="47" t="s">
        <v>15</v>
      </c>
      <c r="G187" s="47" t="s">
        <v>730</v>
      </c>
      <c r="H187" s="48" t="s">
        <v>18</v>
      </c>
      <c r="I187" s="49">
        <v>298</v>
      </c>
      <c r="J187" s="50">
        <v>0</v>
      </c>
      <c r="K187" s="50">
        <v>0</v>
      </c>
      <c r="L187" s="50">
        <v>0</v>
      </c>
      <c r="M187" s="50">
        <v>0</v>
      </c>
      <c r="N187" s="50">
        <v>0</v>
      </c>
      <c r="O187" s="50">
        <v>0</v>
      </c>
      <c r="P187" s="50">
        <v>0</v>
      </c>
      <c r="Q187" s="50">
        <v>0</v>
      </c>
      <c r="R187" s="50">
        <v>0</v>
      </c>
      <c r="S187" s="50">
        <v>5.7131410699019552E-4</v>
      </c>
      <c r="T187" s="50">
        <v>3.244178687797354E-4</v>
      </c>
      <c r="U187" s="50">
        <v>1.2954649783623417E-4</v>
      </c>
      <c r="V187" s="50">
        <v>2.1613381535222831E-4</v>
      </c>
      <c r="W187" s="50">
        <v>1.9795306657930368E-5</v>
      </c>
      <c r="X187" s="50">
        <v>3.7805793416630508E-4</v>
      </c>
      <c r="Y187" s="50">
        <v>5.6203259995594947E-4</v>
      </c>
      <c r="Z187" s="50">
        <v>7.0662858246477774E-4</v>
      </c>
      <c r="AA187" s="50">
        <v>6.5668306177940833E-4</v>
      </c>
      <c r="AB187" s="50">
        <v>4.8112936511332977E-4</v>
      </c>
      <c r="AC187" s="50">
        <v>4.3389979211110974E-4</v>
      </c>
      <c r="AD187" s="50">
        <v>5.9079956385062107E-4</v>
      </c>
      <c r="AE187" s="50">
        <v>5.6760525230506703E-4</v>
      </c>
      <c r="AF187" s="50">
        <v>5.4625562927245461E-4</v>
      </c>
      <c r="AG187" s="30">
        <v>4.708359443024417E-4</v>
      </c>
      <c r="AH187" s="88">
        <v>4.218941793263041E-4</v>
      </c>
    </row>
    <row r="188" spans="1:34" ht="15" customHeight="1" x14ac:dyDescent="0.25">
      <c r="A188" s="47" t="s">
        <v>10</v>
      </c>
      <c r="B188" s="47" t="s">
        <v>11</v>
      </c>
      <c r="C188" s="47" t="s">
        <v>12</v>
      </c>
      <c r="D188" s="47" t="s">
        <v>13</v>
      </c>
      <c r="E188" s="47" t="s">
        <v>14</v>
      </c>
      <c r="F188" s="47" t="s">
        <v>15</v>
      </c>
      <c r="G188" s="47" t="s">
        <v>731</v>
      </c>
      <c r="H188" s="48" t="s">
        <v>16</v>
      </c>
      <c r="I188" s="49">
        <v>25</v>
      </c>
      <c r="J188" s="50">
        <v>0</v>
      </c>
      <c r="K188" s="50">
        <v>0</v>
      </c>
      <c r="L188" s="50">
        <v>0</v>
      </c>
      <c r="M188" s="50">
        <v>0</v>
      </c>
      <c r="N188" s="50">
        <v>0</v>
      </c>
      <c r="O188" s="50">
        <v>0</v>
      </c>
      <c r="P188" s="50">
        <v>0</v>
      </c>
      <c r="Q188" s="50">
        <v>0</v>
      </c>
      <c r="R188" s="50">
        <v>0</v>
      </c>
      <c r="S188" s="50">
        <v>0</v>
      </c>
      <c r="T188" s="50">
        <v>0</v>
      </c>
      <c r="U188" s="50">
        <v>0</v>
      </c>
      <c r="V188" s="50">
        <v>0</v>
      </c>
      <c r="W188" s="50">
        <v>0</v>
      </c>
      <c r="X188" s="50">
        <v>0</v>
      </c>
      <c r="Y188" s="50">
        <v>0</v>
      </c>
      <c r="Z188" s="50">
        <v>1.9902641948690253E-8</v>
      </c>
      <c r="AA188" s="50">
        <v>1.8961919543972625E-6</v>
      </c>
      <c r="AB188" s="50">
        <v>2.1998854776270725E-6</v>
      </c>
      <c r="AC188" s="50">
        <v>1.70122364923349E-5</v>
      </c>
      <c r="AD188" s="50">
        <v>1.2258478870611901E-5</v>
      </c>
      <c r="AE188" s="50">
        <v>4.1278329961230004E-5</v>
      </c>
      <c r="AF188" s="50">
        <v>1.4778367909689E-5</v>
      </c>
      <c r="AG188" s="30">
        <v>1.8491181257843E-5</v>
      </c>
      <c r="AH188" s="88">
        <v>1.2202455628498E-5</v>
      </c>
    </row>
    <row r="189" spans="1:34" ht="15" customHeight="1" x14ac:dyDescent="0.25">
      <c r="A189" s="47" t="s">
        <v>10</v>
      </c>
      <c r="B189" s="47" t="s">
        <v>11</v>
      </c>
      <c r="C189" s="47" t="s">
        <v>12</v>
      </c>
      <c r="D189" s="47" t="s">
        <v>13</v>
      </c>
      <c r="E189" s="47" t="s">
        <v>14</v>
      </c>
      <c r="F189" s="47" t="s">
        <v>15</v>
      </c>
      <c r="G189" s="47" t="s">
        <v>731</v>
      </c>
      <c r="H189" s="48" t="s">
        <v>17</v>
      </c>
      <c r="I189" s="49">
        <v>1</v>
      </c>
      <c r="J189" s="50">
        <v>0</v>
      </c>
      <c r="K189" s="50">
        <v>0</v>
      </c>
      <c r="L189" s="50">
        <v>0</v>
      </c>
      <c r="M189" s="50">
        <v>0</v>
      </c>
      <c r="N189" s="50">
        <v>0</v>
      </c>
      <c r="O189" s="50">
        <v>0</v>
      </c>
      <c r="P189" s="50">
        <v>0</v>
      </c>
      <c r="Q189" s="50">
        <v>0</v>
      </c>
      <c r="R189" s="50">
        <v>0</v>
      </c>
      <c r="S189" s="50">
        <v>0</v>
      </c>
      <c r="T189" s="50">
        <v>0</v>
      </c>
      <c r="U189" s="50">
        <v>0</v>
      </c>
      <c r="V189" s="50">
        <v>0</v>
      </c>
      <c r="W189" s="50">
        <v>0</v>
      </c>
      <c r="X189" s="50">
        <v>0</v>
      </c>
      <c r="Y189" s="50">
        <v>0</v>
      </c>
      <c r="Z189" s="50">
        <v>4.2911673330413801E-5</v>
      </c>
      <c r="AA189" s="50">
        <v>4.0894514944864206E-3</v>
      </c>
      <c r="AB189" s="50">
        <v>4.7439855066062899E-3</v>
      </c>
      <c r="AC189" s="50">
        <v>3.6687411712457395E-2</v>
      </c>
      <c r="AD189" s="50">
        <v>2.64289920102425E-2</v>
      </c>
      <c r="AE189" s="50">
        <v>8.9022715236209499E-2</v>
      </c>
      <c r="AF189" s="50">
        <v>3.1872544389844298E-2</v>
      </c>
      <c r="AG189" s="30">
        <v>3.9883456633255203E-2</v>
      </c>
      <c r="AH189" s="88">
        <v>2.6318280007443198E-2</v>
      </c>
    </row>
    <row r="190" spans="1:34" ht="15" customHeight="1" x14ac:dyDescent="0.25">
      <c r="A190" s="47" t="s">
        <v>10</v>
      </c>
      <c r="B190" s="47" t="s">
        <v>11</v>
      </c>
      <c r="C190" s="47" t="s">
        <v>12</v>
      </c>
      <c r="D190" s="47" t="s">
        <v>13</v>
      </c>
      <c r="E190" s="47" t="s">
        <v>14</v>
      </c>
      <c r="F190" s="47" t="s">
        <v>15</v>
      </c>
      <c r="G190" s="47" t="s">
        <v>731</v>
      </c>
      <c r="H190" s="48" t="s">
        <v>18</v>
      </c>
      <c r="I190" s="49">
        <v>298</v>
      </c>
      <c r="J190" s="50">
        <v>0</v>
      </c>
      <c r="K190" s="50">
        <v>0</v>
      </c>
      <c r="L190" s="50">
        <v>0</v>
      </c>
      <c r="M190" s="50">
        <v>0</v>
      </c>
      <c r="N190" s="50">
        <v>0</v>
      </c>
      <c r="O190" s="50">
        <v>0</v>
      </c>
      <c r="P190" s="50">
        <v>0</v>
      </c>
      <c r="Q190" s="50">
        <v>0</v>
      </c>
      <c r="R190" s="50">
        <v>0</v>
      </c>
      <c r="S190" s="50">
        <v>0</v>
      </c>
      <c r="T190" s="50">
        <v>0</v>
      </c>
      <c r="U190" s="50">
        <v>0</v>
      </c>
      <c r="V190" s="50">
        <v>0</v>
      </c>
      <c r="W190" s="50">
        <v>0</v>
      </c>
      <c r="X190" s="50">
        <v>0</v>
      </c>
      <c r="Y190" s="50">
        <v>0</v>
      </c>
      <c r="Z190" s="50">
        <v>2.3723949202838776E-8</v>
      </c>
      <c r="AA190" s="50">
        <v>2.2602608096415307E-6</v>
      </c>
      <c r="AB190" s="50">
        <v>2.6222634893314617E-6</v>
      </c>
      <c r="AC190" s="50">
        <v>2.0278585898863288E-5</v>
      </c>
      <c r="AD190" s="50">
        <v>1.4612106813769623E-5</v>
      </c>
      <c r="AE190" s="50">
        <v>4.9203769313785856E-5</v>
      </c>
      <c r="AF190" s="50">
        <v>1.7615814548348991E-5</v>
      </c>
      <c r="AG190" s="30">
        <v>2.2041488059349003E-5</v>
      </c>
      <c r="AH190" s="88">
        <v>1.4545327109168989E-5</v>
      </c>
    </row>
    <row r="191" spans="1:34" ht="15" customHeight="1" x14ac:dyDescent="0.25">
      <c r="A191" s="47" t="s">
        <v>10</v>
      </c>
      <c r="B191" s="47" t="s">
        <v>11</v>
      </c>
      <c r="C191" s="47" t="s">
        <v>12</v>
      </c>
      <c r="D191" s="47" t="s">
        <v>13</v>
      </c>
      <c r="E191" s="47" t="s">
        <v>14</v>
      </c>
      <c r="F191" s="47" t="s">
        <v>15</v>
      </c>
      <c r="G191" s="47" t="s">
        <v>732</v>
      </c>
      <c r="H191" s="48" t="s">
        <v>16</v>
      </c>
      <c r="I191" s="49">
        <v>25</v>
      </c>
      <c r="J191" s="50">
        <v>0</v>
      </c>
      <c r="K191" s="50">
        <v>0</v>
      </c>
      <c r="L191" s="50">
        <v>0</v>
      </c>
      <c r="M191" s="50">
        <v>0</v>
      </c>
      <c r="N191" s="50">
        <v>0</v>
      </c>
      <c r="O191" s="50">
        <v>0</v>
      </c>
      <c r="P191" s="50">
        <v>0</v>
      </c>
      <c r="Q191" s="50">
        <v>0</v>
      </c>
      <c r="R191" s="50">
        <v>0</v>
      </c>
      <c r="S191" s="50">
        <v>0</v>
      </c>
      <c r="T191" s="50">
        <v>0</v>
      </c>
      <c r="U191" s="50">
        <v>0</v>
      </c>
      <c r="V191" s="50">
        <v>0</v>
      </c>
      <c r="W191" s="50">
        <v>0</v>
      </c>
      <c r="X191" s="50">
        <v>0</v>
      </c>
      <c r="Y191" s="50">
        <v>4.5426056969605752E-8</v>
      </c>
      <c r="Z191" s="50">
        <v>0</v>
      </c>
      <c r="AA191" s="50">
        <v>0</v>
      </c>
      <c r="AB191" s="50">
        <v>0</v>
      </c>
      <c r="AC191" s="50">
        <v>1.6018521281517501E-7</v>
      </c>
      <c r="AD191" s="50">
        <v>6.6035454851190504E-8</v>
      </c>
      <c r="AE191" s="50">
        <v>1.4497613633399997E-7</v>
      </c>
      <c r="AF191" s="50">
        <v>1.3322933228599998E-7</v>
      </c>
      <c r="AG191" s="30">
        <v>4.465572082E-9</v>
      </c>
      <c r="AH191" s="88">
        <v>1.8792799016429999E-6</v>
      </c>
    </row>
    <row r="192" spans="1:34" ht="15" customHeight="1" x14ac:dyDescent="0.25">
      <c r="A192" s="47" t="s">
        <v>10</v>
      </c>
      <c r="B192" s="47" t="s">
        <v>11</v>
      </c>
      <c r="C192" s="47" t="s">
        <v>12</v>
      </c>
      <c r="D192" s="47" t="s">
        <v>13</v>
      </c>
      <c r="E192" s="47" t="s">
        <v>14</v>
      </c>
      <c r="F192" s="47" t="s">
        <v>15</v>
      </c>
      <c r="G192" s="47" t="s">
        <v>732</v>
      </c>
      <c r="H192" s="48" t="s">
        <v>17</v>
      </c>
      <c r="I192" s="49">
        <v>1</v>
      </c>
      <c r="J192" s="50">
        <v>0</v>
      </c>
      <c r="K192" s="50">
        <v>0</v>
      </c>
      <c r="L192" s="50">
        <v>0</v>
      </c>
      <c r="M192" s="50">
        <v>0</v>
      </c>
      <c r="N192" s="50">
        <v>0</v>
      </c>
      <c r="O192" s="50">
        <v>0</v>
      </c>
      <c r="P192" s="50">
        <v>0</v>
      </c>
      <c r="Q192" s="50">
        <v>0</v>
      </c>
      <c r="R192" s="50">
        <v>0</v>
      </c>
      <c r="S192" s="50">
        <v>0</v>
      </c>
      <c r="T192" s="50">
        <v>0</v>
      </c>
      <c r="U192" s="50">
        <v>0</v>
      </c>
      <c r="V192" s="50">
        <v>0</v>
      </c>
      <c r="W192" s="50">
        <v>0</v>
      </c>
      <c r="X192" s="50">
        <v>0</v>
      </c>
      <c r="Y192" s="50">
        <v>9.6921035150350894E-5</v>
      </c>
      <c r="Z192" s="50">
        <v>0</v>
      </c>
      <c r="AA192" s="50">
        <v>0</v>
      </c>
      <c r="AB192" s="50">
        <v>0</v>
      </c>
      <c r="AC192" s="50">
        <v>3.4299579828244299E-4</v>
      </c>
      <c r="AD192" s="50">
        <v>1.4172652895188401E-4</v>
      </c>
      <c r="AE192" s="50">
        <v>3.1014233373013994E-4</v>
      </c>
      <c r="AF192" s="50">
        <v>2.8445850018203096E-4</v>
      </c>
      <c r="AG192" s="30">
        <v>9.5579594097520003E-6</v>
      </c>
      <c r="AH192" s="88">
        <v>4.0087851107570502E-3</v>
      </c>
    </row>
    <row r="193" spans="1:34" ht="15" customHeight="1" x14ac:dyDescent="0.25">
      <c r="A193" s="47" t="s">
        <v>10</v>
      </c>
      <c r="B193" s="47" t="s">
        <v>11</v>
      </c>
      <c r="C193" s="47" t="s">
        <v>12</v>
      </c>
      <c r="D193" s="47" t="s">
        <v>13</v>
      </c>
      <c r="E193" s="47" t="s">
        <v>14</v>
      </c>
      <c r="F193" s="47" t="s">
        <v>15</v>
      </c>
      <c r="G193" s="47" t="s">
        <v>732</v>
      </c>
      <c r="H193" s="48" t="s">
        <v>18</v>
      </c>
      <c r="I193" s="49">
        <v>298</v>
      </c>
      <c r="J193" s="50">
        <v>0</v>
      </c>
      <c r="K193" s="50">
        <v>0</v>
      </c>
      <c r="L193" s="50">
        <v>0</v>
      </c>
      <c r="M193" s="50">
        <v>0</v>
      </c>
      <c r="N193" s="50">
        <v>0</v>
      </c>
      <c r="O193" s="50">
        <v>0</v>
      </c>
      <c r="P193" s="50">
        <v>0</v>
      </c>
      <c r="Q193" s="50">
        <v>0</v>
      </c>
      <c r="R193" s="50">
        <v>0</v>
      </c>
      <c r="S193" s="50">
        <v>0</v>
      </c>
      <c r="T193" s="50">
        <v>0</v>
      </c>
      <c r="U193" s="50">
        <v>0</v>
      </c>
      <c r="V193" s="50">
        <v>0</v>
      </c>
      <c r="W193" s="50">
        <v>0</v>
      </c>
      <c r="X193" s="50">
        <v>0</v>
      </c>
      <c r="Y193" s="50">
        <v>5.4147859907770054E-8</v>
      </c>
      <c r="Z193" s="50">
        <v>0</v>
      </c>
      <c r="AA193" s="50">
        <v>0</v>
      </c>
      <c r="AB193" s="50">
        <v>0</v>
      </c>
      <c r="AC193" s="50">
        <v>1.909407736756877E-7</v>
      </c>
      <c r="AD193" s="50">
        <v>7.8714262182161354E-8</v>
      </c>
      <c r="AE193" s="50">
        <v>1.7281155451099996E-7</v>
      </c>
      <c r="AF193" s="50">
        <v>1.5880936408499989E-7</v>
      </c>
      <c r="AG193" s="30">
        <v>5.3229619210000124E-9</v>
      </c>
      <c r="AH193" s="88">
        <v>2.2401016427589985E-6</v>
      </c>
    </row>
    <row r="194" spans="1:34" ht="15" customHeight="1" x14ac:dyDescent="0.25">
      <c r="A194" s="47" t="s">
        <v>10</v>
      </c>
      <c r="B194" s="47" t="s">
        <v>11</v>
      </c>
      <c r="C194" s="47" t="s">
        <v>12</v>
      </c>
      <c r="D194" s="47" t="s">
        <v>13</v>
      </c>
      <c r="E194" s="47" t="s">
        <v>14</v>
      </c>
      <c r="F194" s="47" t="s">
        <v>15</v>
      </c>
      <c r="G194" s="47" t="s">
        <v>733</v>
      </c>
      <c r="H194" s="48" t="s">
        <v>16</v>
      </c>
      <c r="I194" s="49">
        <v>25</v>
      </c>
      <c r="J194" s="50">
        <v>0</v>
      </c>
      <c r="K194" s="50">
        <v>0</v>
      </c>
      <c r="L194" s="50">
        <v>0</v>
      </c>
      <c r="M194" s="50">
        <v>0</v>
      </c>
      <c r="N194" s="50">
        <v>0</v>
      </c>
      <c r="O194" s="50">
        <v>0</v>
      </c>
      <c r="P194" s="50">
        <v>0</v>
      </c>
      <c r="Q194" s="50">
        <v>0</v>
      </c>
      <c r="R194" s="50">
        <v>0</v>
      </c>
      <c r="S194" s="50">
        <v>1.9268009386257548E-3</v>
      </c>
      <c r="T194" s="50">
        <v>1.9198132978235272E-3</v>
      </c>
      <c r="U194" s="50">
        <v>4.9687833284218249E-4</v>
      </c>
      <c r="V194" s="50">
        <v>1.7632345319174949E-4</v>
      </c>
      <c r="W194" s="50">
        <v>5.07669631226405E-4</v>
      </c>
      <c r="X194" s="50">
        <v>2.7137119973493249E-4</v>
      </c>
      <c r="Y194" s="50">
        <v>3.9492891462074753E-4</v>
      </c>
      <c r="Z194" s="50">
        <v>2.2238717928411549E-4</v>
      </c>
      <c r="AA194" s="50">
        <v>1.9956246841870223E-4</v>
      </c>
      <c r="AB194" s="50">
        <v>3.2138680370779254E-4</v>
      </c>
      <c r="AC194" s="50">
        <v>2.4571268364477272E-4</v>
      </c>
      <c r="AD194" s="50">
        <v>1.93326930771019E-4</v>
      </c>
      <c r="AE194" s="50">
        <v>1.9320937794042799E-4</v>
      </c>
      <c r="AF194" s="50">
        <v>2.8878359483379754E-4</v>
      </c>
      <c r="AG194" s="30">
        <v>3.0931180361909498E-4</v>
      </c>
      <c r="AH194" s="88">
        <v>1.7984657026130701E-4</v>
      </c>
    </row>
    <row r="195" spans="1:34" ht="15" customHeight="1" x14ac:dyDescent="0.25">
      <c r="A195" s="47" t="s">
        <v>10</v>
      </c>
      <c r="B195" s="47" t="s">
        <v>11</v>
      </c>
      <c r="C195" s="47" t="s">
        <v>12</v>
      </c>
      <c r="D195" s="47" t="s">
        <v>13</v>
      </c>
      <c r="E195" s="47" t="s">
        <v>14</v>
      </c>
      <c r="F195" s="47" t="s">
        <v>15</v>
      </c>
      <c r="G195" s="47" t="s">
        <v>733</v>
      </c>
      <c r="H195" s="48" t="s">
        <v>17</v>
      </c>
      <c r="I195" s="49">
        <v>1</v>
      </c>
      <c r="J195" s="50">
        <v>0</v>
      </c>
      <c r="K195" s="50">
        <v>0</v>
      </c>
      <c r="L195" s="50">
        <v>0</v>
      </c>
      <c r="M195" s="50">
        <v>0</v>
      </c>
      <c r="N195" s="50">
        <v>0</v>
      </c>
      <c r="O195" s="50">
        <v>0</v>
      </c>
      <c r="P195" s="50">
        <v>0</v>
      </c>
      <c r="Q195" s="50">
        <v>0</v>
      </c>
      <c r="R195" s="50">
        <v>0</v>
      </c>
      <c r="S195" s="50">
        <v>4.0863594306375042</v>
      </c>
      <c r="T195" s="50">
        <v>4.0715400420241341</v>
      </c>
      <c r="U195" s="50">
        <v>1.0537795682916999</v>
      </c>
      <c r="V195" s="50">
        <v>0.37394677952906297</v>
      </c>
      <c r="W195" s="50">
        <v>1.09450879195146</v>
      </c>
      <c r="X195" s="50">
        <v>0.58508025890650095</v>
      </c>
      <c r="Y195" s="50">
        <v>0.87858244555158393</v>
      </c>
      <c r="Z195" s="50">
        <v>0.49048376614868106</v>
      </c>
      <c r="AA195" s="50">
        <v>0.43742284744332499</v>
      </c>
      <c r="AB195" s="50">
        <v>0.70414471320361205</v>
      </c>
      <c r="AC195" s="50">
        <v>0.53835656887299299</v>
      </c>
      <c r="AD195" s="50">
        <v>0.42344471554455904</v>
      </c>
      <c r="AE195" s="50">
        <v>0.42387972791484696</v>
      </c>
      <c r="AF195" s="50">
        <v>0.63171118401028892</v>
      </c>
      <c r="AG195" s="30">
        <v>0.66703719927110705</v>
      </c>
      <c r="AH195" s="88">
        <v>0.38781960134503402</v>
      </c>
    </row>
    <row r="196" spans="1:34" ht="15" customHeight="1" x14ac:dyDescent="0.25">
      <c r="A196" s="47" t="s">
        <v>10</v>
      </c>
      <c r="B196" s="47" t="s">
        <v>11</v>
      </c>
      <c r="C196" s="47" t="s">
        <v>12</v>
      </c>
      <c r="D196" s="47" t="s">
        <v>13</v>
      </c>
      <c r="E196" s="47" t="s">
        <v>14</v>
      </c>
      <c r="F196" s="47" t="s">
        <v>15</v>
      </c>
      <c r="G196" s="47" t="s">
        <v>733</v>
      </c>
      <c r="H196" s="48" t="s">
        <v>18</v>
      </c>
      <c r="I196" s="49">
        <v>298</v>
      </c>
      <c r="J196" s="50">
        <v>0</v>
      </c>
      <c r="K196" s="50">
        <v>0</v>
      </c>
      <c r="L196" s="50">
        <v>0</v>
      </c>
      <c r="M196" s="50">
        <v>0</v>
      </c>
      <c r="N196" s="50">
        <v>0</v>
      </c>
      <c r="O196" s="50">
        <v>0</v>
      </c>
      <c r="P196" s="50">
        <v>0</v>
      </c>
      <c r="Q196" s="50">
        <v>0</v>
      </c>
      <c r="R196" s="50">
        <v>0</v>
      </c>
      <c r="S196" s="50">
        <v>2.2967467188418998E-3</v>
      </c>
      <c r="T196" s="50">
        <v>2.2884174510056443E-3</v>
      </c>
      <c r="U196" s="50">
        <v>5.922789727478815E-4</v>
      </c>
      <c r="V196" s="50">
        <v>2.10177556204566E-4</v>
      </c>
      <c r="W196" s="50">
        <v>6.0514220042187476E-4</v>
      </c>
      <c r="X196" s="50">
        <v>3.2347447008404257E-4</v>
      </c>
      <c r="Y196" s="50">
        <v>4.7075526622793103E-4</v>
      </c>
      <c r="Z196" s="50">
        <v>2.6508551770666657E-4</v>
      </c>
      <c r="AA196" s="50">
        <v>2.3787846235509425E-4</v>
      </c>
      <c r="AB196" s="50">
        <v>3.8309307001968562E-4</v>
      </c>
      <c r="AC196" s="50">
        <v>2.9288951890456998E-4</v>
      </c>
      <c r="AD196" s="50">
        <v>2.3044570147905404E-4</v>
      </c>
      <c r="AE196" s="50">
        <v>2.3030557850498985E-4</v>
      </c>
      <c r="AF196" s="50">
        <v>3.4423004504188662E-4</v>
      </c>
      <c r="AG196" s="30">
        <v>3.6869966991396122E-4</v>
      </c>
      <c r="AH196" s="88">
        <v>2.1437711175147797E-4</v>
      </c>
    </row>
    <row r="197" spans="1:34" ht="15" customHeight="1" x14ac:dyDescent="0.25">
      <c r="A197" s="47" t="s">
        <v>10</v>
      </c>
      <c r="B197" s="47" t="s">
        <v>11</v>
      </c>
      <c r="C197" s="47" t="s">
        <v>12</v>
      </c>
      <c r="D197" s="47" t="s">
        <v>13</v>
      </c>
      <c r="E197" s="47" t="s">
        <v>14</v>
      </c>
      <c r="F197" s="47" t="s">
        <v>15</v>
      </c>
      <c r="G197" s="47" t="s">
        <v>734</v>
      </c>
      <c r="H197" s="48" t="s">
        <v>16</v>
      </c>
      <c r="I197" s="49">
        <v>25</v>
      </c>
      <c r="J197" s="50">
        <v>0</v>
      </c>
      <c r="K197" s="50">
        <v>0</v>
      </c>
      <c r="L197" s="50">
        <v>0</v>
      </c>
      <c r="M197" s="50">
        <v>0</v>
      </c>
      <c r="N197" s="50">
        <v>0</v>
      </c>
      <c r="O197" s="50">
        <v>0</v>
      </c>
      <c r="P197" s="50">
        <v>0</v>
      </c>
      <c r="Q197" s="50">
        <v>0</v>
      </c>
      <c r="R197" s="50">
        <v>0</v>
      </c>
      <c r="S197" s="50">
        <v>0</v>
      </c>
      <c r="T197" s="50">
        <v>0</v>
      </c>
      <c r="U197" s="50">
        <v>0</v>
      </c>
      <c r="V197" s="50">
        <v>0</v>
      </c>
      <c r="W197" s="50">
        <v>0</v>
      </c>
      <c r="X197" s="50">
        <v>0</v>
      </c>
      <c r="Y197" s="50">
        <v>0</v>
      </c>
      <c r="Z197" s="50">
        <v>0</v>
      </c>
      <c r="AA197" s="50">
        <v>0</v>
      </c>
      <c r="AB197" s="50">
        <v>1.7865834678500599E-7</v>
      </c>
      <c r="AC197" s="50">
        <v>2.30591889827205E-6</v>
      </c>
      <c r="AD197" s="50">
        <v>7.20790642111905E-7</v>
      </c>
      <c r="AE197" s="50">
        <v>1.7852008789409999E-6</v>
      </c>
      <c r="AF197" s="50">
        <v>2.3209328894199998E-7</v>
      </c>
      <c r="AG197" s="30">
        <v>3.44905735415E-7</v>
      </c>
      <c r="AH197" s="88">
        <v>2.2989466932199997E-7</v>
      </c>
    </row>
    <row r="198" spans="1:34" ht="15" customHeight="1" x14ac:dyDescent="0.25">
      <c r="A198" s="47" t="s">
        <v>10</v>
      </c>
      <c r="B198" s="47" t="s">
        <v>11</v>
      </c>
      <c r="C198" s="47" t="s">
        <v>12</v>
      </c>
      <c r="D198" s="47" t="s">
        <v>13</v>
      </c>
      <c r="E198" s="47" t="s">
        <v>14</v>
      </c>
      <c r="F198" s="47" t="s">
        <v>15</v>
      </c>
      <c r="G198" s="47" t="s">
        <v>734</v>
      </c>
      <c r="H198" s="48" t="s">
        <v>17</v>
      </c>
      <c r="I198" s="49">
        <v>1</v>
      </c>
      <c r="J198" s="50">
        <v>0</v>
      </c>
      <c r="K198" s="50">
        <v>0</v>
      </c>
      <c r="L198" s="50">
        <v>0</v>
      </c>
      <c r="M198" s="50">
        <v>0</v>
      </c>
      <c r="N198" s="50">
        <v>0</v>
      </c>
      <c r="O198" s="50">
        <v>0</v>
      </c>
      <c r="P198" s="50">
        <v>0</v>
      </c>
      <c r="Q198" s="50">
        <v>0</v>
      </c>
      <c r="R198" s="50">
        <v>0</v>
      </c>
      <c r="S198" s="50">
        <v>0</v>
      </c>
      <c r="T198" s="50">
        <v>0</v>
      </c>
      <c r="U198" s="50">
        <v>0</v>
      </c>
      <c r="V198" s="50">
        <v>0</v>
      </c>
      <c r="W198" s="50">
        <v>0</v>
      </c>
      <c r="X198" s="50">
        <v>0</v>
      </c>
      <c r="Y198" s="50">
        <v>0</v>
      </c>
      <c r="Z198" s="50">
        <v>0</v>
      </c>
      <c r="AA198" s="50">
        <v>0</v>
      </c>
      <c r="AB198" s="50">
        <v>3.8582379716279301E-4</v>
      </c>
      <c r="AC198" s="50">
        <v>4.9700417596650398E-3</v>
      </c>
      <c r="AD198" s="50">
        <v>1.5555437710747799E-3</v>
      </c>
      <c r="AE198" s="50">
        <v>3.87003857687592E-3</v>
      </c>
      <c r="AF198" s="50">
        <v>5.0082885986670793E-4</v>
      </c>
      <c r="AG198" s="30">
        <v>7.4405735481783202E-4</v>
      </c>
      <c r="AH198" s="88">
        <v>4.9548067145599797E-4</v>
      </c>
    </row>
    <row r="199" spans="1:34" ht="15" customHeight="1" x14ac:dyDescent="0.25">
      <c r="A199" s="47" t="s">
        <v>10</v>
      </c>
      <c r="B199" s="47" t="s">
        <v>11</v>
      </c>
      <c r="C199" s="47" t="s">
        <v>12</v>
      </c>
      <c r="D199" s="47" t="s">
        <v>13</v>
      </c>
      <c r="E199" s="47" t="s">
        <v>14</v>
      </c>
      <c r="F199" s="47" t="s">
        <v>15</v>
      </c>
      <c r="G199" s="47" t="s">
        <v>734</v>
      </c>
      <c r="H199" s="48" t="s">
        <v>18</v>
      </c>
      <c r="I199" s="49">
        <v>298</v>
      </c>
      <c r="J199" s="50">
        <v>0</v>
      </c>
      <c r="K199" s="50">
        <v>0</v>
      </c>
      <c r="L199" s="50">
        <v>0</v>
      </c>
      <c r="M199" s="50">
        <v>0</v>
      </c>
      <c r="N199" s="50">
        <v>0</v>
      </c>
      <c r="O199" s="50">
        <v>0</v>
      </c>
      <c r="P199" s="50">
        <v>0</v>
      </c>
      <c r="Q199" s="50">
        <v>0</v>
      </c>
      <c r="R199" s="50">
        <v>0</v>
      </c>
      <c r="S199" s="50">
        <v>0</v>
      </c>
      <c r="T199" s="50">
        <v>0</v>
      </c>
      <c r="U199" s="50">
        <v>0</v>
      </c>
      <c r="V199" s="50">
        <v>0</v>
      </c>
      <c r="W199" s="50">
        <v>0</v>
      </c>
      <c r="X199" s="50">
        <v>0</v>
      </c>
      <c r="Y199" s="50">
        <v>0</v>
      </c>
      <c r="Z199" s="50">
        <v>0</v>
      </c>
      <c r="AA199" s="50">
        <v>0</v>
      </c>
      <c r="AB199" s="50">
        <v>2.1296074936772775E-7</v>
      </c>
      <c r="AC199" s="50">
        <v>2.748655326740289E-6</v>
      </c>
      <c r="AD199" s="50">
        <v>8.5918244539762037E-7</v>
      </c>
      <c r="AE199" s="50">
        <v>2.1279594476979998E-6</v>
      </c>
      <c r="AF199" s="50">
        <v>2.7665520041899988E-7</v>
      </c>
      <c r="AG199" s="30">
        <v>4.1112763661499886E-7</v>
      </c>
      <c r="AH199" s="88">
        <v>2.7403444583200013E-7</v>
      </c>
    </row>
    <row r="200" spans="1:34" ht="15" customHeight="1" x14ac:dyDescent="0.25">
      <c r="A200" s="47" t="s">
        <v>10</v>
      </c>
      <c r="B200" s="47" t="s">
        <v>11</v>
      </c>
      <c r="C200" s="47" t="s">
        <v>12</v>
      </c>
      <c r="D200" s="47" t="s">
        <v>13</v>
      </c>
      <c r="E200" s="47" t="s">
        <v>14</v>
      </c>
      <c r="F200" s="47" t="s">
        <v>15</v>
      </c>
      <c r="G200" s="47" t="s">
        <v>735</v>
      </c>
      <c r="H200" s="48" t="s">
        <v>16</v>
      </c>
      <c r="I200" s="49">
        <v>25</v>
      </c>
      <c r="J200" s="50">
        <v>0</v>
      </c>
      <c r="K200" s="50">
        <v>0</v>
      </c>
      <c r="L200" s="50">
        <v>0</v>
      </c>
      <c r="M200" s="50">
        <v>0</v>
      </c>
      <c r="N200" s="50">
        <v>0</v>
      </c>
      <c r="O200" s="50">
        <v>0</v>
      </c>
      <c r="P200" s="50">
        <v>0</v>
      </c>
      <c r="Q200" s="50">
        <v>0</v>
      </c>
      <c r="R200" s="50">
        <v>0</v>
      </c>
      <c r="S200" s="50">
        <v>0</v>
      </c>
      <c r="T200" s="50">
        <v>0</v>
      </c>
      <c r="U200" s="50">
        <v>0</v>
      </c>
      <c r="V200" s="50">
        <v>0</v>
      </c>
      <c r="W200" s="50">
        <v>0</v>
      </c>
      <c r="X200" s="50">
        <v>0</v>
      </c>
      <c r="Y200" s="50">
        <v>0</v>
      </c>
      <c r="Z200" s="50">
        <v>9.0758154016119752E-7</v>
      </c>
      <c r="AA200" s="50">
        <v>1.9376408316923097E-8</v>
      </c>
      <c r="AB200" s="50">
        <v>1.4436945188107626E-6</v>
      </c>
      <c r="AC200" s="50">
        <v>8.2559004959099741E-6</v>
      </c>
      <c r="AD200" s="50">
        <v>3.5875171785059499E-6</v>
      </c>
      <c r="AE200" s="50">
        <v>1.0010302629122998E-5</v>
      </c>
      <c r="AF200" s="50">
        <v>3.7942830815489999E-6</v>
      </c>
      <c r="AG200" s="30">
        <v>6.5179773876660003E-6</v>
      </c>
      <c r="AH200" s="88">
        <v>2.242380955207E-6</v>
      </c>
    </row>
    <row r="201" spans="1:34" ht="15" customHeight="1" x14ac:dyDescent="0.25">
      <c r="A201" s="47" t="s">
        <v>10</v>
      </c>
      <c r="B201" s="47" t="s">
        <v>11</v>
      </c>
      <c r="C201" s="47" t="s">
        <v>12</v>
      </c>
      <c r="D201" s="47" t="s">
        <v>13</v>
      </c>
      <c r="E201" s="47" t="s">
        <v>14</v>
      </c>
      <c r="F201" s="47" t="s">
        <v>15</v>
      </c>
      <c r="G201" s="47" t="s">
        <v>735</v>
      </c>
      <c r="H201" s="48" t="s">
        <v>17</v>
      </c>
      <c r="I201" s="49">
        <v>1</v>
      </c>
      <c r="J201" s="50">
        <v>0</v>
      </c>
      <c r="K201" s="50">
        <v>0</v>
      </c>
      <c r="L201" s="50">
        <v>0</v>
      </c>
      <c r="M201" s="50">
        <v>0</v>
      </c>
      <c r="N201" s="50">
        <v>0</v>
      </c>
      <c r="O201" s="50">
        <v>0</v>
      </c>
      <c r="P201" s="50">
        <v>0</v>
      </c>
      <c r="Q201" s="50">
        <v>0</v>
      </c>
      <c r="R201" s="50">
        <v>0</v>
      </c>
      <c r="S201" s="50">
        <v>0</v>
      </c>
      <c r="T201" s="50">
        <v>0</v>
      </c>
      <c r="U201" s="50">
        <v>0</v>
      </c>
      <c r="V201" s="50">
        <v>0</v>
      </c>
      <c r="W201" s="50">
        <v>0</v>
      </c>
      <c r="X201" s="50">
        <v>0</v>
      </c>
      <c r="Y201" s="50">
        <v>0</v>
      </c>
      <c r="Z201" s="50">
        <v>1.95680675421197E-3</v>
      </c>
      <c r="AA201" s="50">
        <v>4.1782733988184699E-5</v>
      </c>
      <c r="AB201" s="50">
        <v>3.1134700993249403E-3</v>
      </c>
      <c r="AC201" s="50">
        <v>1.78061806335564E-2</v>
      </c>
      <c r="AD201" s="50">
        <v>7.7350486553149703E-3</v>
      </c>
      <c r="AE201" s="50">
        <v>2.1741864127466998E-2</v>
      </c>
      <c r="AF201" s="50">
        <v>8.1819793213220495E-3</v>
      </c>
      <c r="AG201" s="30">
        <v>1.4055980532925899E-2</v>
      </c>
      <c r="AH201" s="88">
        <v>4.8376036701462096E-3</v>
      </c>
    </row>
    <row r="202" spans="1:34" ht="15" customHeight="1" x14ac:dyDescent="0.25">
      <c r="A202" s="47" t="s">
        <v>10</v>
      </c>
      <c r="B202" s="47" t="s">
        <v>11</v>
      </c>
      <c r="C202" s="47" t="s">
        <v>12</v>
      </c>
      <c r="D202" s="47" t="s">
        <v>13</v>
      </c>
      <c r="E202" s="47" t="s">
        <v>14</v>
      </c>
      <c r="F202" s="47" t="s">
        <v>15</v>
      </c>
      <c r="G202" s="47" t="s">
        <v>735</v>
      </c>
      <c r="H202" s="48" t="s">
        <v>18</v>
      </c>
      <c r="I202" s="49">
        <v>298</v>
      </c>
      <c r="J202" s="50">
        <v>0</v>
      </c>
      <c r="K202" s="50">
        <v>0</v>
      </c>
      <c r="L202" s="50">
        <v>0</v>
      </c>
      <c r="M202" s="50">
        <v>0</v>
      </c>
      <c r="N202" s="50">
        <v>0</v>
      </c>
      <c r="O202" s="50">
        <v>0</v>
      </c>
      <c r="P202" s="50">
        <v>0</v>
      </c>
      <c r="Q202" s="50">
        <v>0</v>
      </c>
      <c r="R202" s="50">
        <v>0</v>
      </c>
      <c r="S202" s="50">
        <v>0</v>
      </c>
      <c r="T202" s="50">
        <v>0</v>
      </c>
      <c r="U202" s="50">
        <v>0</v>
      </c>
      <c r="V202" s="50">
        <v>0</v>
      </c>
      <c r="W202" s="50">
        <v>0</v>
      </c>
      <c r="X202" s="50">
        <v>0</v>
      </c>
      <c r="Y202" s="50">
        <v>0</v>
      </c>
      <c r="Z202" s="50">
        <v>1.0818371958721414E-6</v>
      </c>
      <c r="AA202" s="50">
        <v>2.3096678713772395E-8</v>
      </c>
      <c r="AB202" s="50">
        <v>1.7208838664224317E-6</v>
      </c>
      <c r="AC202" s="50">
        <v>9.84103339112469E-6</v>
      </c>
      <c r="AD202" s="50">
        <v>4.2763204767796881E-6</v>
      </c>
      <c r="AE202" s="50">
        <v>1.1932280733915005E-5</v>
      </c>
      <c r="AF202" s="50">
        <v>4.5227854332059909E-6</v>
      </c>
      <c r="AG202" s="30">
        <v>7.7694290460979909E-6</v>
      </c>
      <c r="AH202" s="88">
        <v>2.6729180986059988E-6</v>
      </c>
    </row>
    <row r="203" spans="1:34" ht="15" customHeight="1" x14ac:dyDescent="0.25">
      <c r="A203" s="47" t="s">
        <v>10</v>
      </c>
      <c r="B203" s="47" t="s">
        <v>11</v>
      </c>
      <c r="C203" s="47" t="s">
        <v>12</v>
      </c>
      <c r="D203" s="47" t="s">
        <v>13</v>
      </c>
      <c r="E203" s="47" t="s">
        <v>14</v>
      </c>
      <c r="F203" s="47" t="s">
        <v>15</v>
      </c>
      <c r="G203" s="47" t="s">
        <v>736</v>
      </c>
      <c r="H203" s="48" t="s">
        <v>16</v>
      </c>
      <c r="I203" s="49">
        <v>25</v>
      </c>
      <c r="J203" s="50">
        <v>0</v>
      </c>
      <c r="K203" s="50">
        <v>0</v>
      </c>
      <c r="L203" s="50">
        <v>0</v>
      </c>
      <c r="M203" s="50">
        <v>0</v>
      </c>
      <c r="N203" s="50">
        <v>0</v>
      </c>
      <c r="O203" s="50">
        <v>0</v>
      </c>
      <c r="P203" s="50">
        <v>0</v>
      </c>
      <c r="Q203" s="50">
        <v>0</v>
      </c>
      <c r="R203" s="50">
        <v>0</v>
      </c>
      <c r="S203" s="50">
        <v>0</v>
      </c>
      <c r="T203" s="50">
        <v>0</v>
      </c>
      <c r="U203" s="50">
        <v>0</v>
      </c>
      <c r="V203" s="50">
        <v>0</v>
      </c>
      <c r="W203" s="50">
        <v>0</v>
      </c>
      <c r="X203" s="50">
        <v>0</v>
      </c>
      <c r="Y203" s="50">
        <v>1.5014582981310601E-7</v>
      </c>
      <c r="Z203" s="50">
        <v>1.118645617612175E-5</v>
      </c>
      <c r="AA203" s="50">
        <v>8.9846493135194497E-6</v>
      </c>
      <c r="AB203" s="50">
        <v>2.4575603042918249E-6</v>
      </c>
      <c r="AC203" s="50">
        <v>8.5836067123722998E-6</v>
      </c>
      <c r="AD203" s="50">
        <v>8.1749835376237995E-6</v>
      </c>
      <c r="AE203" s="50">
        <v>1.7748952752478E-5</v>
      </c>
      <c r="AF203" s="50">
        <v>8.1280806048860004E-6</v>
      </c>
      <c r="AG203" s="30">
        <v>7.871909733709E-6</v>
      </c>
      <c r="AH203" s="88">
        <v>4.7593993418370004E-6</v>
      </c>
    </row>
    <row r="204" spans="1:34" ht="15" customHeight="1" x14ac:dyDescent="0.25">
      <c r="A204" s="47" t="s">
        <v>10</v>
      </c>
      <c r="B204" s="47" t="s">
        <v>11</v>
      </c>
      <c r="C204" s="47" t="s">
        <v>12</v>
      </c>
      <c r="D204" s="47" t="s">
        <v>13</v>
      </c>
      <c r="E204" s="47" t="s">
        <v>14</v>
      </c>
      <c r="F204" s="47" t="s">
        <v>15</v>
      </c>
      <c r="G204" s="47" t="s">
        <v>736</v>
      </c>
      <c r="H204" s="48" t="s">
        <v>17</v>
      </c>
      <c r="I204" s="49">
        <v>1</v>
      </c>
      <c r="J204" s="50">
        <v>0</v>
      </c>
      <c r="K204" s="50">
        <v>0</v>
      </c>
      <c r="L204" s="50">
        <v>0</v>
      </c>
      <c r="M204" s="50">
        <v>0</v>
      </c>
      <c r="N204" s="50">
        <v>0</v>
      </c>
      <c r="O204" s="50">
        <v>0</v>
      </c>
      <c r="P204" s="50">
        <v>0</v>
      </c>
      <c r="Q204" s="50">
        <v>0</v>
      </c>
      <c r="R204" s="50">
        <v>0</v>
      </c>
      <c r="S204" s="50">
        <v>0</v>
      </c>
      <c r="T204" s="50">
        <v>0</v>
      </c>
      <c r="U204" s="50">
        <v>0</v>
      </c>
      <c r="V204" s="50">
        <v>0</v>
      </c>
      <c r="W204" s="50">
        <v>0</v>
      </c>
      <c r="X204" s="50">
        <v>0</v>
      </c>
      <c r="Y204" s="50">
        <v>3.2413198396070997E-4</v>
      </c>
      <c r="Z204" s="50">
        <v>2.4125956713095902E-2</v>
      </c>
      <c r="AA204" s="50">
        <v>1.9370633991828499E-2</v>
      </c>
      <c r="AB204" s="50">
        <v>5.3027713250891001E-3</v>
      </c>
      <c r="AC204" s="50">
        <v>1.8513422854813898E-2</v>
      </c>
      <c r="AD204" s="50">
        <v>1.7626551717238998E-2</v>
      </c>
      <c r="AE204" s="50">
        <v>3.82722661996052E-2</v>
      </c>
      <c r="AF204" s="50">
        <v>1.75240391284457E-2</v>
      </c>
      <c r="AG204" s="30">
        <v>1.6973593207485999E-2</v>
      </c>
      <c r="AH204" s="88">
        <v>1.0266717842014099E-2</v>
      </c>
    </row>
    <row r="205" spans="1:34" ht="15" customHeight="1" x14ac:dyDescent="0.25">
      <c r="A205" s="47" t="s">
        <v>10</v>
      </c>
      <c r="B205" s="47" t="s">
        <v>11</v>
      </c>
      <c r="C205" s="47" t="s">
        <v>12</v>
      </c>
      <c r="D205" s="47" t="s">
        <v>13</v>
      </c>
      <c r="E205" s="47" t="s">
        <v>14</v>
      </c>
      <c r="F205" s="47" t="s">
        <v>15</v>
      </c>
      <c r="G205" s="47" t="s">
        <v>736</v>
      </c>
      <c r="H205" s="48" t="s">
        <v>18</v>
      </c>
      <c r="I205" s="49">
        <v>298</v>
      </c>
      <c r="J205" s="50">
        <v>0</v>
      </c>
      <c r="K205" s="50">
        <v>0</v>
      </c>
      <c r="L205" s="50">
        <v>0</v>
      </c>
      <c r="M205" s="50">
        <v>0</v>
      </c>
      <c r="N205" s="50">
        <v>0</v>
      </c>
      <c r="O205" s="50">
        <v>0</v>
      </c>
      <c r="P205" s="50">
        <v>0</v>
      </c>
      <c r="Q205" s="50">
        <v>0</v>
      </c>
      <c r="R205" s="50">
        <v>0</v>
      </c>
      <c r="S205" s="50">
        <v>0</v>
      </c>
      <c r="T205" s="50">
        <v>0</v>
      </c>
      <c r="U205" s="50">
        <v>0</v>
      </c>
      <c r="V205" s="50">
        <v>0</v>
      </c>
      <c r="W205" s="50">
        <v>0</v>
      </c>
      <c r="X205" s="50">
        <v>0</v>
      </c>
      <c r="Y205" s="50">
        <v>1.7897382913722205E-7</v>
      </c>
      <c r="Z205" s="50">
        <v>1.3334255761937094E-5</v>
      </c>
      <c r="AA205" s="50">
        <v>1.0709701981715155E-5</v>
      </c>
      <c r="AB205" s="50">
        <v>2.9294118827158639E-6</v>
      </c>
      <c r="AC205" s="50">
        <v>1.0231659201147782E-5</v>
      </c>
      <c r="AD205" s="50">
        <v>9.744580376848045E-6</v>
      </c>
      <c r="AE205" s="50">
        <v>2.1156751680953005E-5</v>
      </c>
      <c r="AF205" s="50">
        <v>9.688672081025006E-6</v>
      </c>
      <c r="AG205" s="30">
        <v>9.3833164025819908E-6</v>
      </c>
      <c r="AH205" s="88">
        <v>5.6732040154689886E-6</v>
      </c>
    </row>
    <row r="206" spans="1:34" ht="15" customHeight="1" x14ac:dyDescent="0.25">
      <c r="A206" s="47" t="s">
        <v>10</v>
      </c>
      <c r="B206" s="47" t="s">
        <v>11</v>
      </c>
      <c r="C206" s="47" t="s">
        <v>12</v>
      </c>
      <c r="D206" s="47" t="s">
        <v>13</v>
      </c>
      <c r="E206" s="47" t="s">
        <v>14</v>
      </c>
      <c r="F206" s="47" t="s">
        <v>15</v>
      </c>
      <c r="G206" s="47" t="s">
        <v>737</v>
      </c>
      <c r="H206" s="48" t="s">
        <v>16</v>
      </c>
      <c r="I206" s="49">
        <v>25</v>
      </c>
      <c r="J206" s="50">
        <v>0</v>
      </c>
      <c r="K206" s="50">
        <v>0</v>
      </c>
      <c r="L206" s="50">
        <v>0</v>
      </c>
      <c r="M206" s="50">
        <v>0</v>
      </c>
      <c r="N206" s="50">
        <v>0</v>
      </c>
      <c r="O206" s="50">
        <v>0</v>
      </c>
      <c r="P206" s="50">
        <v>0</v>
      </c>
      <c r="Q206" s="50">
        <v>0</v>
      </c>
      <c r="R206" s="50">
        <v>0</v>
      </c>
      <c r="S206" s="50">
        <v>0</v>
      </c>
      <c r="T206" s="50">
        <v>0</v>
      </c>
      <c r="U206" s="50">
        <v>0</v>
      </c>
      <c r="V206" s="50">
        <v>0</v>
      </c>
      <c r="W206" s="50">
        <v>0</v>
      </c>
      <c r="X206" s="50">
        <v>0</v>
      </c>
      <c r="Y206" s="50">
        <v>0</v>
      </c>
      <c r="Z206" s="50">
        <v>0</v>
      </c>
      <c r="AA206" s="50">
        <v>6.8682543927300996E-8</v>
      </c>
      <c r="AB206" s="50">
        <v>9.3950063928767246E-7</v>
      </c>
      <c r="AC206" s="50">
        <v>8.6684273243161494E-6</v>
      </c>
      <c r="AD206" s="50">
        <v>2.3645933126404751E-6</v>
      </c>
      <c r="AE206" s="50">
        <v>1.5508365006794E-5</v>
      </c>
      <c r="AF206" s="50">
        <v>7.3568784064249993E-6</v>
      </c>
      <c r="AG206" s="30">
        <v>4.6575732137430006E-6</v>
      </c>
      <c r="AH206" s="88">
        <v>4.227328876751E-6</v>
      </c>
    </row>
    <row r="207" spans="1:34" ht="15" customHeight="1" x14ac:dyDescent="0.25">
      <c r="A207" s="47" t="s">
        <v>10</v>
      </c>
      <c r="B207" s="47" t="s">
        <v>11</v>
      </c>
      <c r="C207" s="47" t="s">
        <v>12</v>
      </c>
      <c r="D207" s="47" t="s">
        <v>13</v>
      </c>
      <c r="E207" s="47" t="s">
        <v>14</v>
      </c>
      <c r="F207" s="47" t="s">
        <v>15</v>
      </c>
      <c r="G207" s="47" t="s">
        <v>737</v>
      </c>
      <c r="H207" s="48" t="s">
        <v>17</v>
      </c>
      <c r="I207" s="49">
        <v>1</v>
      </c>
      <c r="J207" s="50">
        <v>0</v>
      </c>
      <c r="K207" s="50">
        <v>0</v>
      </c>
      <c r="L207" s="50">
        <v>0</v>
      </c>
      <c r="M207" s="50">
        <v>0</v>
      </c>
      <c r="N207" s="50">
        <v>0</v>
      </c>
      <c r="O207" s="50">
        <v>0</v>
      </c>
      <c r="P207" s="50">
        <v>0</v>
      </c>
      <c r="Q207" s="50">
        <v>0</v>
      </c>
      <c r="R207" s="50">
        <v>0</v>
      </c>
      <c r="S207" s="50">
        <v>0</v>
      </c>
      <c r="T207" s="50">
        <v>0</v>
      </c>
      <c r="U207" s="50">
        <v>0</v>
      </c>
      <c r="V207" s="50">
        <v>0</v>
      </c>
      <c r="W207" s="50">
        <v>0</v>
      </c>
      <c r="X207" s="50">
        <v>0</v>
      </c>
      <c r="Y207" s="50">
        <v>0</v>
      </c>
      <c r="Z207" s="50">
        <v>0</v>
      </c>
      <c r="AA207" s="50">
        <v>1.48092010392981E-4</v>
      </c>
      <c r="AB207" s="50">
        <v>2.0255743562981399E-3</v>
      </c>
      <c r="AC207" s="50">
        <v>1.8683552962918598E-2</v>
      </c>
      <c r="AD207" s="50">
        <v>5.0987836095473102E-3</v>
      </c>
      <c r="AE207" s="50">
        <v>3.3448551846729499E-2</v>
      </c>
      <c r="AF207" s="50">
        <v>1.5858522896134399E-2</v>
      </c>
      <c r="AG207" s="30">
        <v>1.0037907995103202E-2</v>
      </c>
      <c r="AH207" s="88">
        <v>8.8857973075167108E-3</v>
      </c>
    </row>
    <row r="208" spans="1:34" ht="15" customHeight="1" x14ac:dyDescent="0.25">
      <c r="A208" s="47" t="s">
        <v>10</v>
      </c>
      <c r="B208" s="47" t="s">
        <v>11</v>
      </c>
      <c r="C208" s="47" t="s">
        <v>12</v>
      </c>
      <c r="D208" s="47" t="s">
        <v>13</v>
      </c>
      <c r="E208" s="47" t="s">
        <v>14</v>
      </c>
      <c r="F208" s="47" t="s">
        <v>15</v>
      </c>
      <c r="G208" s="47" t="s">
        <v>737</v>
      </c>
      <c r="H208" s="48" t="s">
        <v>18</v>
      </c>
      <c r="I208" s="49">
        <v>298</v>
      </c>
      <c r="J208" s="50">
        <v>0</v>
      </c>
      <c r="K208" s="50">
        <v>0</v>
      </c>
      <c r="L208" s="50">
        <v>0</v>
      </c>
      <c r="M208" s="50">
        <v>0</v>
      </c>
      <c r="N208" s="50">
        <v>0</v>
      </c>
      <c r="O208" s="50">
        <v>0</v>
      </c>
      <c r="P208" s="50">
        <v>0</v>
      </c>
      <c r="Q208" s="50">
        <v>0</v>
      </c>
      <c r="R208" s="50">
        <v>0</v>
      </c>
      <c r="S208" s="50">
        <v>0</v>
      </c>
      <c r="T208" s="50">
        <v>0</v>
      </c>
      <c r="U208" s="50">
        <v>0</v>
      </c>
      <c r="V208" s="50">
        <v>0</v>
      </c>
      <c r="W208" s="50">
        <v>0</v>
      </c>
      <c r="X208" s="50">
        <v>0</v>
      </c>
      <c r="Y208" s="50">
        <v>0</v>
      </c>
      <c r="Z208" s="50">
        <v>0</v>
      </c>
      <c r="AA208" s="50">
        <v>8.1869592361342793E-8</v>
      </c>
      <c r="AB208" s="50">
        <v>1.1198847620309117E-6</v>
      </c>
      <c r="AC208" s="50">
        <v>1.033276537058482E-5</v>
      </c>
      <c r="AD208" s="50">
        <v>2.8185952286672642E-6</v>
      </c>
      <c r="AE208" s="50">
        <v>1.8485971088098002E-5</v>
      </c>
      <c r="AF208" s="50">
        <v>8.7693990604580049E-6</v>
      </c>
      <c r="AG208" s="30">
        <v>5.5518272707820138E-6</v>
      </c>
      <c r="AH208" s="88">
        <v>5.0389760210879962E-6</v>
      </c>
    </row>
    <row r="209" spans="1:34" ht="15" customHeight="1" x14ac:dyDescent="0.25">
      <c r="A209" s="47" t="s">
        <v>10</v>
      </c>
      <c r="B209" s="47" t="s">
        <v>11</v>
      </c>
      <c r="C209" s="47" t="s">
        <v>12</v>
      </c>
      <c r="D209" s="47" t="s">
        <v>13</v>
      </c>
      <c r="E209" s="47" t="s">
        <v>14</v>
      </c>
      <c r="F209" s="47" t="s">
        <v>15</v>
      </c>
      <c r="G209" s="47" t="s">
        <v>738</v>
      </c>
      <c r="H209" s="48" t="s">
        <v>16</v>
      </c>
      <c r="I209" s="49">
        <v>25</v>
      </c>
      <c r="J209" s="50">
        <v>0</v>
      </c>
      <c r="K209" s="50">
        <v>0</v>
      </c>
      <c r="L209" s="50">
        <v>0</v>
      </c>
      <c r="M209" s="50">
        <v>0</v>
      </c>
      <c r="N209" s="50">
        <v>0</v>
      </c>
      <c r="O209" s="50">
        <v>0</v>
      </c>
      <c r="P209" s="50">
        <v>0</v>
      </c>
      <c r="Q209" s="50">
        <v>0</v>
      </c>
      <c r="R209" s="50">
        <v>0</v>
      </c>
      <c r="S209" s="50">
        <v>0</v>
      </c>
      <c r="T209" s="50">
        <v>0</v>
      </c>
      <c r="U209" s="50">
        <v>0</v>
      </c>
      <c r="V209" s="50">
        <v>0</v>
      </c>
      <c r="W209" s="50">
        <v>0</v>
      </c>
      <c r="X209" s="50">
        <v>0</v>
      </c>
      <c r="Y209" s="50">
        <v>0</v>
      </c>
      <c r="Z209" s="50">
        <v>0</v>
      </c>
      <c r="AA209" s="50">
        <v>0</v>
      </c>
      <c r="AB209" s="50">
        <v>0</v>
      </c>
      <c r="AC209" s="50">
        <v>3.0476177215080003E-7</v>
      </c>
      <c r="AD209" s="50">
        <v>4.1274482644404751E-7</v>
      </c>
      <c r="AE209" s="50">
        <v>5.0981815502199996E-7</v>
      </c>
      <c r="AF209" s="50">
        <v>1.53468989825E-7</v>
      </c>
      <c r="AG209" s="30">
        <v>1.1687621551899999E-7</v>
      </c>
      <c r="AH209" s="88">
        <v>2.2284064815600001E-7</v>
      </c>
    </row>
    <row r="210" spans="1:34" ht="15" customHeight="1" x14ac:dyDescent="0.25">
      <c r="A210" s="47" t="s">
        <v>10</v>
      </c>
      <c r="B210" s="47" t="s">
        <v>11</v>
      </c>
      <c r="C210" s="47" t="s">
        <v>12</v>
      </c>
      <c r="D210" s="47" t="s">
        <v>13</v>
      </c>
      <c r="E210" s="47" t="s">
        <v>14</v>
      </c>
      <c r="F210" s="47" t="s">
        <v>15</v>
      </c>
      <c r="G210" s="47" t="s">
        <v>738</v>
      </c>
      <c r="H210" s="48" t="s">
        <v>17</v>
      </c>
      <c r="I210" s="49">
        <v>1</v>
      </c>
      <c r="J210" s="50">
        <v>0</v>
      </c>
      <c r="K210" s="50">
        <v>0</v>
      </c>
      <c r="L210" s="50">
        <v>0</v>
      </c>
      <c r="M210" s="50">
        <v>0</v>
      </c>
      <c r="N210" s="50">
        <v>0</v>
      </c>
      <c r="O210" s="50">
        <v>0</v>
      </c>
      <c r="P210" s="50">
        <v>0</v>
      </c>
      <c r="Q210" s="50">
        <v>0</v>
      </c>
      <c r="R210" s="50">
        <v>0</v>
      </c>
      <c r="S210" s="50">
        <v>0</v>
      </c>
      <c r="T210" s="50">
        <v>0</v>
      </c>
      <c r="U210" s="50">
        <v>0</v>
      </c>
      <c r="V210" s="50">
        <v>0</v>
      </c>
      <c r="W210" s="50">
        <v>0</v>
      </c>
      <c r="X210" s="50">
        <v>0</v>
      </c>
      <c r="Y210" s="50">
        <v>0</v>
      </c>
      <c r="Z210" s="50">
        <v>0</v>
      </c>
      <c r="AA210" s="50">
        <v>0</v>
      </c>
      <c r="AB210" s="50">
        <v>0</v>
      </c>
      <c r="AC210" s="50">
        <v>6.5792467255476497E-4</v>
      </c>
      <c r="AD210" s="50">
        <v>8.8813172532743799E-4</v>
      </c>
      <c r="AE210" s="50">
        <v>1.09521622100939E-3</v>
      </c>
      <c r="AF210" s="50">
        <v>3.3252003887515098E-4</v>
      </c>
      <c r="AG210" s="30">
        <v>2.52607474956976E-4</v>
      </c>
      <c r="AH210" s="88">
        <v>4.7983843050733297E-4</v>
      </c>
    </row>
    <row r="211" spans="1:34" ht="15" customHeight="1" x14ac:dyDescent="0.25">
      <c r="A211" s="47" t="s">
        <v>10</v>
      </c>
      <c r="B211" s="47" t="s">
        <v>11</v>
      </c>
      <c r="C211" s="47" t="s">
        <v>12</v>
      </c>
      <c r="D211" s="47" t="s">
        <v>13</v>
      </c>
      <c r="E211" s="47" t="s">
        <v>14</v>
      </c>
      <c r="F211" s="47" t="s">
        <v>15</v>
      </c>
      <c r="G211" s="47" t="s">
        <v>738</v>
      </c>
      <c r="H211" s="48" t="s">
        <v>18</v>
      </c>
      <c r="I211" s="49">
        <v>298</v>
      </c>
      <c r="J211" s="50">
        <v>0</v>
      </c>
      <c r="K211" s="50">
        <v>0</v>
      </c>
      <c r="L211" s="50">
        <v>0</v>
      </c>
      <c r="M211" s="50">
        <v>0</v>
      </c>
      <c r="N211" s="50">
        <v>0</v>
      </c>
      <c r="O211" s="50">
        <v>0</v>
      </c>
      <c r="P211" s="50">
        <v>0</v>
      </c>
      <c r="Q211" s="50">
        <v>0</v>
      </c>
      <c r="R211" s="50">
        <v>0</v>
      </c>
      <c r="S211" s="50">
        <v>0</v>
      </c>
      <c r="T211" s="50">
        <v>0</v>
      </c>
      <c r="U211" s="50">
        <v>0</v>
      </c>
      <c r="V211" s="50">
        <v>0</v>
      </c>
      <c r="W211" s="50">
        <v>0</v>
      </c>
      <c r="X211" s="50">
        <v>0</v>
      </c>
      <c r="Y211" s="50">
        <v>0</v>
      </c>
      <c r="Z211" s="50">
        <v>0</v>
      </c>
      <c r="AA211" s="50">
        <v>0</v>
      </c>
      <c r="AB211" s="50">
        <v>0</v>
      </c>
      <c r="AC211" s="50">
        <v>3.6327603240375664E-7</v>
      </c>
      <c r="AD211" s="50">
        <v>4.9199183312167113E-7</v>
      </c>
      <c r="AE211" s="50">
        <v>6.0770324078699877E-7</v>
      </c>
      <c r="AF211" s="50">
        <v>1.8293503587199989E-7</v>
      </c>
      <c r="AG211" s="30">
        <v>1.3931644889799986E-7</v>
      </c>
      <c r="AH211" s="88">
        <v>2.6562605260200003E-7</v>
      </c>
    </row>
    <row r="212" spans="1:34" ht="15" customHeight="1" x14ac:dyDescent="0.25">
      <c r="A212" s="47" t="s">
        <v>10</v>
      </c>
      <c r="B212" s="47" t="s">
        <v>11</v>
      </c>
      <c r="C212" s="47" t="s">
        <v>12</v>
      </c>
      <c r="D212" s="47" t="s">
        <v>13</v>
      </c>
      <c r="E212" s="47" t="s">
        <v>14</v>
      </c>
      <c r="F212" s="47" t="s">
        <v>15</v>
      </c>
      <c r="G212" s="47" t="s">
        <v>513</v>
      </c>
      <c r="H212" s="48" t="s">
        <v>16</v>
      </c>
      <c r="I212" s="49">
        <v>25</v>
      </c>
      <c r="J212" s="50">
        <v>2.0519201314114269E-3</v>
      </c>
      <c r="K212" s="50">
        <v>1.9469512469863393E-3</v>
      </c>
      <c r="L212" s="50">
        <v>1.6973957900204286E-3</v>
      </c>
      <c r="M212" s="50">
        <v>1.6230120890927398E-3</v>
      </c>
      <c r="N212" s="50">
        <v>1.702586210092558E-3</v>
      </c>
      <c r="O212" s="50">
        <v>1.7742045530425847E-3</v>
      </c>
      <c r="P212" s="50">
        <v>0</v>
      </c>
      <c r="Q212" s="50">
        <v>0</v>
      </c>
      <c r="R212" s="50">
        <v>0</v>
      </c>
      <c r="S212" s="50">
        <v>0</v>
      </c>
      <c r="T212" s="50">
        <v>0</v>
      </c>
      <c r="U212" s="50">
        <v>0</v>
      </c>
      <c r="V212" s="50">
        <v>0</v>
      </c>
      <c r="W212" s="50">
        <v>0</v>
      </c>
      <c r="X212" s="50">
        <v>0</v>
      </c>
      <c r="Y212" s="50">
        <v>0</v>
      </c>
      <c r="Z212" s="50">
        <v>0</v>
      </c>
      <c r="AA212" s="50">
        <v>0</v>
      </c>
      <c r="AB212" s="50">
        <v>0</v>
      </c>
      <c r="AC212" s="50">
        <v>0</v>
      </c>
      <c r="AD212" s="50">
        <v>0</v>
      </c>
      <c r="AE212" s="50">
        <v>0</v>
      </c>
      <c r="AF212" s="50">
        <v>0</v>
      </c>
      <c r="AG212" s="30">
        <v>0</v>
      </c>
      <c r="AH212" s="88">
        <v>0</v>
      </c>
    </row>
    <row r="213" spans="1:34" ht="15" customHeight="1" x14ac:dyDescent="0.25">
      <c r="A213" s="47" t="s">
        <v>10</v>
      </c>
      <c r="B213" s="47" t="s">
        <v>11</v>
      </c>
      <c r="C213" s="47" t="s">
        <v>12</v>
      </c>
      <c r="D213" s="47" t="s">
        <v>13</v>
      </c>
      <c r="E213" s="47" t="s">
        <v>14</v>
      </c>
      <c r="F213" s="47" t="s">
        <v>15</v>
      </c>
      <c r="G213" s="47" t="s">
        <v>513</v>
      </c>
      <c r="H213" s="48" t="s">
        <v>17</v>
      </c>
      <c r="I213" s="49">
        <v>1</v>
      </c>
      <c r="J213" s="50">
        <v>7.6450899530716834</v>
      </c>
      <c r="K213" s="50">
        <v>7.2646014562850594</v>
      </c>
      <c r="L213" s="50">
        <v>6.3365633585563588</v>
      </c>
      <c r="M213" s="50">
        <v>6.0570169338089128</v>
      </c>
      <c r="N213" s="50">
        <v>6.3560438412114619</v>
      </c>
      <c r="O213" s="50">
        <v>6.6233187649070624</v>
      </c>
      <c r="P213" s="50">
        <v>0</v>
      </c>
      <c r="Q213" s="50">
        <v>0</v>
      </c>
      <c r="R213" s="50">
        <v>0</v>
      </c>
      <c r="S213" s="50">
        <v>0</v>
      </c>
      <c r="T213" s="50">
        <v>0</v>
      </c>
      <c r="U213" s="50">
        <v>0</v>
      </c>
      <c r="V213" s="50">
        <v>0</v>
      </c>
      <c r="W213" s="50">
        <v>0</v>
      </c>
      <c r="X213" s="50">
        <v>0</v>
      </c>
      <c r="Y213" s="50">
        <v>0</v>
      </c>
      <c r="Z213" s="50">
        <v>0</v>
      </c>
      <c r="AA213" s="50">
        <v>0</v>
      </c>
      <c r="AB213" s="50">
        <v>0</v>
      </c>
      <c r="AC213" s="50">
        <v>0</v>
      </c>
      <c r="AD213" s="50">
        <v>0</v>
      </c>
      <c r="AE213" s="50">
        <v>0</v>
      </c>
      <c r="AF213" s="50">
        <v>0</v>
      </c>
      <c r="AG213" s="30">
        <v>0</v>
      </c>
      <c r="AH213" s="88">
        <v>0</v>
      </c>
    </row>
    <row r="214" spans="1:34" ht="15" customHeight="1" x14ac:dyDescent="0.25">
      <c r="A214" s="47" t="s">
        <v>10</v>
      </c>
      <c r="B214" s="47" t="s">
        <v>11</v>
      </c>
      <c r="C214" s="47" t="s">
        <v>12</v>
      </c>
      <c r="D214" s="47" t="s">
        <v>13</v>
      </c>
      <c r="E214" s="47" t="s">
        <v>14</v>
      </c>
      <c r="F214" s="47" t="s">
        <v>15</v>
      </c>
      <c r="G214" s="47" t="s">
        <v>513</v>
      </c>
      <c r="H214" s="48" t="s">
        <v>18</v>
      </c>
      <c r="I214" s="49">
        <v>298</v>
      </c>
      <c r="J214" s="50">
        <v>3.8903042066907881E-2</v>
      </c>
      <c r="K214" s="50">
        <v>3.7030318672424491E-2</v>
      </c>
      <c r="L214" s="50">
        <v>3.2318409354889548E-2</v>
      </c>
      <c r="M214" s="50">
        <v>3.0881510157144368E-2</v>
      </c>
      <c r="N214" s="50">
        <v>3.2418387072997157E-2</v>
      </c>
      <c r="O214" s="50">
        <v>3.3781068511724452E-2</v>
      </c>
      <c r="P214" s="50">
        <v>0</v>
      </c>
      <c r="Q214" s="50">
        <v>0</v>
      </c>
      <c r="R214" s="50">
        <v>0</v>
      </c>
      <c r="S214" s="50">
        <v>0</v>
      </c>
      <c r="T214" s="50">
        <v>0</v>
      </c>
      <c r="U214" s="50">
        <v>0</v>
      </c>
      <c r="V214" s="50">
        <v>0</v>
      </c>
      <c r="W214" s="50">
        <v>0</v>
      </c>
      <c r="X214" s="50">
        <v>0</v>
      </c>
      <c r="Y214" s="50">
        <v>0</v>
      </c>
      <c r="Z214" s="50">
        <v>0</v>
      </c>
      <c r="AA214" s="50">
        <v>0</v>
      </c>
      <c r="AB214" s="50">
        <v>0</v>
      </c>
      <c r="AC214" s="50">
        <v>0</v>
      </c>
      <c r="AD214" s="50">
        <v>0</v>
      </c>
      <c r="AE214" s="50">
        <v>0</v>
      </c>
      <c r="AF214" s="50">
        <v>0</v>
      </c>
      <c r="AG214" s="30">
        <v>0</v>
      </c>
      <c r="AH214" s="88">
        <v>0</v>
      </c>
    </row>
    <row r="215" spans="1:34" ht="15" customHeight="1" x14ac:dyDescent="0.25">
      <c r="A215" s="47" t="s">
        <v>10</v>
      </c>
      <c r="B215" s="47" t="s">
        <v>11</v>
      </c>
      <c r="C215" s="47" t="s">
        <v>12</v>
      </c>
      <c r="D215" s="47" t="s">
        <v>13</v>
      </c>
      <c r="E215" s="47" t="s">
        <v>14</v>
      </c>
      <c r="F215" s="47" t="s">
        <v>15</v>
      </c>
      <c r="G215" s="47" t="s">
        <v>739</v>
      </c>
      <c r="H215" s="48" t="s">
        <v>16</v>
      </c>
      <c r="I215" s="49">
        <v>25</v>
      </c>
      <c r="J215" s="50">
        <v>0</v>
      </c>
      <c r="K215" s="50">
        <v>0</v>
      </c>
      <c r="L215" s="50">
        <v>0</v>
      </c>
      <c r="M215" s="50">
        <v>0</v>
      </c>
      <c r="N215" s="50">
        <v>0</v>
      </c>
      <c r="O215" s="50">
        <v>0</v>
      </c>
      <c r="P215" s="50">
        <v>0</v>
      </c>
      <c r="Q215" s="50">
        <v>0</v>
      </c>
      <c r="R215" s="50">
        <v>0</v>
      </c>
      <c r="S215" s="50">
        <v>0</v>
      </c>
      <c r="T215" s="50">
        <v>0</v>
      </c>
      <c r="U215" s="50">
        <v>0</v>
      </c>
      <c r="V215" s="50">
        <v>0</v>
      </c>
      <c r="W215" s="50">
        <v>0</v>
      </c>
      <c r="X215" s="50">
        <v>0</v>
      </c>
      <c r="Y215" s="50">
        <v>0</v>
      </c>
      <c r="Z215" s="50">
        <v>0</v>
      </c>
      <c r="AA215" s="50">
        <v>0</v>
      </c>
      <c r="AB215" s="50">
        <v>0</v>
      </c>
      <c r="AC215" s="50">
        <v>0</v>
      </c>
      <c r="AD215" s="50">
        <v>0</v>
      </c>
      <c r="AE215" s="50">
        <v>0</v>
      </c>
      <c r="AF215" s="50">
        <v>0</v>
      </c>
      <c r="AG215" s="30">
        <v>3.0059095500000003E-9</v>
      </c>
      <c r="AH215" s="88">
        <v>2.6542745021500002E-7</v>
      </c>
    </row>
    <row r="216" spans="1:34" ht="15" customHeight="1" x14ac:dyDescent="0.25">
      <c r="A216" s="47" t="s">
        <v>10</v>
      </c>
      <c r="B216" s="47" t="s">
        <v>11</v>
      </c>
      <c r="C216" s="47" t="s">
        <v>12</v>
      </c>
      <c r="D216" s="47" t="s">
        <v>13</v>
      </c>
      <c r="E216" s="47" t="s">
        <v>14</v>
      </c>
      <c r="F216" s="47" t="s">
        <v>15</v>
      </c>
      <c r="G216" s="47" t="s">
        <v>739</v>
      </c>
      <c r="H216" s="48" t="s">
        <v>17</v>
      </c>
      <c r="I216" s="49">
        <v>1</v>
      </c>
      <c r="J216" s="50">
        <v>0</v>
      </c>
      <c r="K216" s="50">
        <v>0</v>
      </c>
      <c r="L216" s="50">
        <v>0</v>
      </c>
      <c r="M216" s="50">
        <v>0</v>
      </c>
      <c r="N216" s="50">
        <v>0</v>
      </c>
      <c r="O216" s="50">
        <v>0</v>
      </c>
      <c r="P216" s="50">
        <v>0</v>
      </c>
      <c r="Q216" s="50">
        <v>0</v>
      </c>
      <c r="R216" s="50">
        <v>0</v>
      </c>
      <c r="S216" s="50">
        <v>0</v>
      </c>
      <c r="T216" s="50">
        <v>0</v>
      </c>
      <c r="U216" s="50">
        <v>0</v>
      </c>
      <c r="V216" s="50">
        <v>0</v>
      </c>
      <c r="W216" s="50">
        <v>0</v>
      </c>
      <c r="X216" s="50">
        <v>0</v>
      </c>
      <c r="Y216" s="50">
        <v>0</v>
      </c>
      <c r="Z216" s="50">
        <v>0</v>
      </c>
      <c r="AA216" s="50">
        <v>0</v>
      </c>
      <c r="AB216" s="50">
        <v>0</v>
      </c>
      <c r="AC216" s="50">
        <v>0</v>
      </c>
      <c r="AD216" s="50">
        <v>0</v>
      </c>
      <c r="AE216" s="50">
        <v>0</v>
      </c>
      <c r="AF216" s="50">
        <v>0</v>
      </c>
      <c r="AG216" s="30">
        <v>6.3901449421129999E-6</v>
      </c>
      <c r="AH216" s="88">
        <v>5.6408689330020106E-4</v>
      </c>
    </row>
    <row r="217" spans="1:34" ht="15" customHeight="1" x14ac:dyDescent="0.25">
      <c r="A217" s="47" t="s">
        <v>10</v>
      </c>
      <c r="B217" s="47" t="s">
        <v>11</v>
      </c>
      <c r="C217" s="47" t="s">
        <v>12</v>
      </c>
      <c r="D217" s="47" t="s">
        <v>13</v>
      </c>
      <c r="E217" s="47" t="s">
        <v>14</v>
      </c>
      <c r="F217" s="47" t="s">
        <v>15</v>
      </c>
      <c r="G217" s="47" t="s">
        <v>739</v>
      </c>
      <c r="H217" s="48" t="s">
        <v>18</v>
      </c>
      <c r="I217" s="49">
        <v>298</v>
      </c>
      <c r="J217" s="50">
        <v>0</v>
      </c>
      <c r="K217" s="50">
        <v>0</v>
      </c>
      <c r="L217" s="50">
        <v>0</v>
      </c>
      <c r="M217" s="50">
        <v>0</v>
      </c>
      <c r="N217" s="50">
        <v>0</v>
      </c>
      <c r="O217" s="50">
        <v>0</v>
      </c>
      <c r="P217" s="50">
        <v>0</v>
      </c>
      <c r="Q217" s="50">
        <v>0</v>
      </c>
      <c r="R217" s="50">
        <v>0</v>
      </c>
      <c r="S217" s="50">
        <v>0</v>
      </c>
      <c r="T217" s="50">
        <v>0</v>
      </c>
      <c r="U217" s="50">
        <v>0</v>
      </c>
      <c r="V217" s="50">
        <v>0</v>
      </c>
      <c r="W217" s="50">
        <v>0</v>
      </c>
      <c r="X217" s="50">
        <v>0</v>
      </c>
      <c r="Y217" s="50">
        <v>0</v>
      </c>
      <c r="Z217" s="50">
        <v>0</v>
      </c>
      <c r="AA217" s="50">
        <v>0</v>
      </c>
      <c r="AB217" s="50">
        <v>0</v>
      </c>
      <c r="AC217" s="50">
        <v>0</v>
      </c>
      <c r="AD217" s="50">
        <v>0</v>
      </c>
      <c r="AE217" s="50">
        <v>0</v>
      </c>
      <c r="AF217" s="50">
        <v>0</v>
      </c>
      <c r="AG217" s="30">
        <v>3.5830441830000067E-9</v>
      </c>
      <c r="AH217" s="88">
        <v>3.1638952065599986E-7</v>
      </c>
    </row>
    <row r="218" spans="1:34" ht="15" customHeight="1" x14ac:dyDescent="0.25">
      <c r="A218" s="47" t="s">
        <v>10</v>
      </c>
      <c r="B218" s="47" t="s">
        <v>11</v>
      </c>
      <c r="C218" s="47" t="s">
        <v>12</v>
      </c>
      <c r="D218" s="47" t="s">
        <v>13</v>
      </c>
      <c r="E218" s="47" t="s">
        <v>14</v>
      </c>
      <c r="F218" s="47" t="s">
        <v>15</v>
      </c>
      <c r="G218" s="47" t="s">
        <v>514</v>
      </c>
      <c r="H218" s="48" t="s">
        <v>16</v>
      </c>
      <c r="I218" s="49">
        <v>25</v>
      </c>
      <c r="J218" s="50">
        <v>3.461930758836221E-4</v>
      </c>
      <c r="K218" s="50">
        <v>3.1255983833557041E-4</v>
      </c>
      <c r="L218" s="50">
        <v>3.3868828247263444E-4</v>
      </c>
      <c r="M218" s="50">
        <v>3.2468771272733986E-4</v>
      </c>
      <c r="N218" s="50">
        <v>3.2407051868974819E-4</v>
      </c>
      <c r="O218" s="50">
        <v>3.2412998091188919E-4</v>
      </c>
      <c r="P218" s="50">
        <v>3.072830011661157E-4</v>
      </c>
      <c r="Q218" s="50">
        <v>3.0683472749582332E-4</v>
      </c>
      <c r="R218" s="50">
        <v>2.7497289040986786E-4</v>
      </c>
      <c r="S218" s="50">
        <v>3.2835558771558042E-4</v>
      </c>
      <c r="T218" s="50">
        <v>2.6041392934722334E-4</v>
      </c>
      <c r="U218" s="50">
        <v>2.4576725760149047E-4</v>
      </c>
      <c r="V218" s="50">
        <v>3.0314498441150005E-4</v>
      </c>
      <c r="W218" s="50">
        <v>1.5547547160940825E-3</v>
      </c>
      <c r="X218" s="50">
        <v>0</v>
      </c>
      <c r="Y218" s="50">
        <v>0</v>
      </c>
      <c r="Z218" s="50">
        <v>0</v>
      </c>
      <c r="AA218" s="50">
        <v>0</v>
      </c>
      <c r="AB218" s="50">
        <v>0</v>
      </c>
      <c r="AC218" s="50">
        <v>0</v>
      </c>
      <c r="AD218" s="50">
        <v>0</v>
      </c>
      <c r="AE218" s="50">
        <v>0</v>
      </c>
      <c r="AF218" s="50">
        <v>0</v>
      </c>
      <c r="AG218" s="30">
        <v>0</v>
      </c>
      <c r="AH218" s="88">
        <v>0</v>
      </c>
    </row>
    <row r="219" spans="1:34" ht="15" customHeight="1" x14ac:dyDescent="0.25">
      <c r="A219" s="47" t="s">
        <v>10</v>
      </c>
      <c r="B219" s="47" t="s">
        <v>11</v>
      </c>
      <c r="C219" s="47" t="s">
        <v>12</v>
      </c>
      <c r="D219" s="47" t="s">
        <v>13</v>
      </c>
      <c r="E219" s="47" t="s">
        <v>14</v>
      </c>
      <c r="F219" s="47" t="s">
        <v>15</v>
      </c>
      <c r="G219" s="47" t="s">
        <v>514</v>
      </c>
      <c r="H219" s="48" t="s">
        <v>17</v>
      </c>
      <c r="I219" s="49">
        <v>1</v>
      </c>
      <c r="J219" s="50">
        <v>1.2863087077896267</v>
      </c>
      <c r="K219" s="50">
        <v>1.1615241726150154</v>
      </c>
      <c r="L219" s="50">
        <v>1.2553693484826904</v>
      </c>
      <c r="M219" s="50">
        <v>1.2056936675025631</v>
      </c>
      <c r="N219" s="50">
        <v>1.2057259797376449</v>
      </c>
      <c r="O219" s="50">
        <v>1.2019737178289338</v>
      </c>
      <c r="P219" s="50">
        <v>1.1436077200113623</v>
      </c>
      <c r="Q219" s="50">
        <v>1.1447072730275343</v>
      </c>
      <c r="R219" s="50">
        <v>1.0272904386687636</v>
      </c>
      <c r="S219" s="50">
        <v>1.219357655589199</v>
      </c>
      <c r="T219" s="50">
        <v>0.97495682112014781</v>
      </c>
      <c r="U219" s="50">
        <v>0.92012153423282605</v>
      </c>
      <c r="V219" s="50">
        <v>1.13853934993039</v>
      </c>
      <c r="W219" s="50">
        <v>0.53793157355609</v>
      </c>
      <c r="X219" s="50">
        <v>0</v>
      </c>
      <c r="Y219" s="50">
        <v>0</v>
      </c>
      <c r="Z219" s="50">
        <v>0</v>
      </c>
      <c r="AA219" s="50">
        <v>0</v>
      </c>
      <c r="AB219" s="50">
        <v>0</v>
      </c>
      <c r="AC219" s="50">
        <v>0</v>
      </c>
      <c r="AD219" s="50">
        <v>0</v>
      </c>
      <c r="AE219" s="50">
        <v>0</v>
      </c>
      <c r="AF219" s="50">
        <v>0</v>
      </c>
      <c r="AG219" s="30">
        <v>0</v>
      </c>
      <c r="AH219" s="88">
        <v>0</v>
      </c>
    </row>
    <row r="220" spans="1:34" ht="15" customHeight="1" x14ac:dyDescent="0.25">
      <c r="A220" s="47" t="s">
        <v>10</v>
      </c>
      <c r="B220" s="47" t="s">
        <v>11</v>
      </c>
      <c r="C220" s="47" t="s">
        <v>12</v>
      </c>
      <c r="D220" s="47" t="s">
        <v>13</v>
      </c>
      <c r="E220" s="47" t="s">
        <v>14</v>
      </c>
      <c r="F220" s="47" t="s">
        <v>15</v>
      </c>
      <c r="G220" s="47" t="s">
        <v>514</v>
      </c>
      <c r="H220" s="48" t="s">
        <v>18</v>
      </c>
      <c r="I220" s="49">
        <v>298</v>
      </c>
      <c r="J220" s="50">
        <v>6.5596972843045016E-3</v>
      </c>
      <c r="K220" s="50">
        <v>5.9235192998091137E-3</v>
      </c>
      <c r="L220" s="50">
        <v>6.3989579501626728E-3</v>
      </c>
      <c r="M220" s="50">
        <v>6.1479023704500797E-3</v>
      </c>
      <c r="N220" s="50">
        <v>6.1503206730733765E-3</v>
      </c>
      <c r="O220" s="50">
        <v>6.1273353852177755E-3</v>
      </c>
      <c r="P220" s="50">
        <v>5.8337897615677783E-3</v>
      </c>
      <c r="Q220" s="50">
        <v>5.8420765845957397E-3</v>
      </c>
      <c r="R220" s="50">
        <v>5.2442327180014757E-3</v>
      </c>
      <c r="S220" s="50">
        <v>5.8241288149161021E-3</v>
      </c>
      <c r="T220" s="50">
        <v>4.9399540176640307E-3</v>
      </c>
      <c r="U220" s="50">
        <v>4.6621121790300568E-3</v>
      </c>
      <c r="V220" s="50">
        <v>5.7412259495940796E-3</v>
      </c>
      <c r="W220" s="50">
        <v>2.6956342390389424E-3</v>
      </c>
      <c r="X220" s="50">
        <v>0</v>
      </c>
      <c r="Y220" s="50">
        <v>0</v>
      </c>
      <c r="Z220" s="50">
        <v>0</v>
      </c>
      <c r="AA220" s="50">
        <v>0</v>
      </c>
      <c r="AB220" s="50">
        <v>0</v>
      </c>
      <c r="AC220" s="50">
        <v>0</v>
      </c>
      <c r="AD220" s="50">
        <v>0</v>
      </c>
      <c r="AE220" s="50">
        <v>0</v>
      </c>
      <c r="AF220" s="50">
        <v>0</v>
      </c>
      <c r="AG220" s="30">
        <v>0</v>
      </c>
      <c r="AH220" s="88">
        <v>0</v>
      </c>
    </row>
    <row r="221" spans="1:34" ht="15" customHeight="1" x14ac:dyDescent="0.25">
      <c r="A221" s="47" t="s">
        <v>10</v>
      </c>
      <c r="B221" s="47" t="s">
        <v>11</v>
      </c>
      <c r="C221" s="47" t="s">
        <v>12</v>
      </c>
      <c r="D221" s="47" t="s">
        <v>13</v>
      </c>
      <c r="E221" s="47" t="s">
        <v>14</v>
      </c>
      <c r="F221" s="47" t="s">
        <v>15</v>
      </c>
      <c r="G221" s="47" t="s">
        <v>740</v>
      </c>
      <c r="H221" s="48" t="s">
        <v>16</v>
      </c>
      <c r="I221" s="49">
        <v>25</v>
      </c>
      <c r="J221" s="50">
        <v>0</v>
      </c>
      <c r="K221" s="50">
        <v>0</v>
      </c>
      <c r="L221" s="50">
        <v>0</v>
      </c>
      <c r="M221" s="50">
        <v>0</v>
      </c>
      <c r="N221" s="50">
        <v>0</v>
      </c>
      <c r="O221" s="50">
        <v>0</v>
      </c>
      <c r="P221" s="50">
        <v>0</v>
      </c>
      <c r="Q221" s="50">
        <v>0</v>
      </c>
      <c r="R221" s="50">
        <v>0</v>
      </c>
      <c r="S221" s="50">
        <v>0</v>
      </c>
      <c r="T221" s="50">
        <v>0</v>
      </c>
      <c r="U221" s="50">
        <v>0</v>
      </c>
      <c r="V221" s="50">
        <v>0</v>
      </c>
      <c r="W221" s="50">
        <v>0</v>
      </c>
      <c r="X221" s="50">
        <v>0</v>
      </c>
      <c r="Y221" s="50">
        <v>0</v>
      </c>
      <c r="Z221" s="50">
        <v>0</v>
      </c>
      <c r="AA221" s="50">
        <v>7.7347522943377749E-9</v>
      </c>
      <c r="AB221" s="50">
        <v>2.3876573860613703E-8</v>
      </c>
      <c r="AC221" s="50">
        <v>4.3994591942588753E-6</v>
      </c>
      <c r="AD221" s="50">
        <v>3.3546392544809507E-6</v>
      </c>
      <c r="AE221" s="50">
        <v>7.1258285982709999E-6</v>
      </c>
      <c r="AF221" s="50">
        <v>4.3551540216279998E-6</v>
      </c>
      <c r="AG221" s="30">
        <v>6.4274488473990003E-6</v>
      </c>
      <c r="AH221" s="88">
        <v>3.4462249110270004E-6</v>
      </c>
    </row>
    <row r="222" spans="1:34" ht="15" customHeight="1" x14ac:dyDescent="0.25">
      <c r="A222" s="47" t="s">
        <v>10</v>
      </c>
      <c r="B222" s="47" t="s">
        <v>11</v>
      </c>
      <c r="C222" s="47" t="s">
        <v>12</v>
      </c>
      <c r="D222" s="47" t="s">
        <v>13</v>
      </c>
      <c r="E222" s="47" t="s">
        <v>14</v>
      </c>
      <c r="F222" s="47" t="s">
        <v>15</v>
      </c>
      <c r="G222" s="47" t="s">
        <v>740</v>
      </c>
      <c r="H222" s="48" t="s">
        <v>17</v>
      </c>
      <c r="I222" s="49">
        <v>1</v>
      </c>
      <c r="J222" s="50">
        <v>0</v>
      </c>
      <c r="K222" s="50">
        <v>0</v>
      </c>
      <c r="L222" s="50">
        <v>0</v>
      </c>
      <c r="M222" s="50">
        <v>0</v>
      </c>
      <c r="N222" s="50">
        <v>0</v>
      </c>
      <c r="O222" s="50">
        <v>0</v>
      </c>
      <c r="P222" s="50">
        <v>0</v>
      </c>
      <c r="Q222" s="50">
        <v>0</v>
      </c>
      <c r="R222" s="50">
        <v>0</v>
      </c>
      <c r="S222" s="50">
        <v>0</v>
      </c>
      <c r="T222" s="50">
        <v>0</v>
      </c>
      <c r="U222" s="50">
        <v>0</v>
      </c>
      <c r="V222" s="50">
        <v>0</v>
      </c>
      <c r="W222" s="50">
        <v>0</v>
      </c>
      <c r="X222" s="50">
        <v>0</v>
      </c>
      <c r="Y222" s="50">
        <v>0</v>
      </c>
      <c r="Z222" s="50">
        <v>0</v>
      </c>
      <c r="AA222" s="50">
        <v>1.66853759711791E-5</v>
      </c>
      <c r="AB222" s="50">
        <v>5.1488814565230201E-5</v>
      </c>
      <c r="AC222" s="50">
        <v>9.4897980876324905E-3</v>
      </c>
      <c r="AD222" s="50">
        <v>7.23442913144121E-3</v>
      </c>
      <c r="AE222" s="50">
        <v>1.5362390145357001E-2</v>
      </c>
      <c r="AF222" s="50">
        <v>9.3970741269103798E-3</v>
      </c>
      <c r="AG222" s="30">
        <v>1.38592967231882E-2</v>
      </c>
      <c r="AH222" s="88">
        <v>7.4305593079008504E-3</v>
      </c>
    </row>
    <row r="223" spans="1:34" ht="15" customHeight="1" x14ac:dyDescent="0.25">
      <c r="A223" s="47" t="s">
        <v>10</v>
      </c>
      <c r="B223" s="47" t="s">
        <v>11</v>
      </c>
      <c r="C223" s="47" t="s">
        <v>12</v>
      </c>
      <c r="D223" s="47" t="s">
        <v>13</v>
      </c>
      <c r="E223" s="47" t="s">
        <v>14</v>
      </c>
      <c r="F223" s="47" t="s">
        <v>15</v>
      </c>
      <c r="G223" s="47" t="s">
        <v>740</v>
      </c>
      <c r="H223" s="48" t="s">
        <v>18</v>
      </c>
      <c r="I223" s="49">
        <v>298</v>
      </c>
      <c r="J223" s="50">
        <v>0</v>
      </c>
      <c r="K223" s="50">
        <v>0</v>
      </c>
      <c r="L223" s="50">
        <v>0</v>
      </c>
      <c r="M223" s="50">
        <v>0</v>
      </c>
      <c r="N223" s="50">
        <v>0</v>
      </c>
      <c r="O223" s="50">
        <v>0</v>
      </c>
      <c r="P223" s="50">
        <v>0</v>
      </c>
      <c r="Q223" s="50">
        <v>0</v>
      </c>
      <c r="R223" s="50">
        <v>0</v>
      </c>
      <c r="S223" s="50">
        <v>0</v>
      </c>
      <c r="T223" s="50">
        <v>0</v>
      </c>
      <c r="U223" s="50">
        <v>0</v>
      </c>
      <c r="V223" s="50">
        <v>0</v>
      </c>
      <c r="W223" s="50">
        <v>0</v>
      </c>
      <c r="X223" s="50">
        <v>0</v>
      </c>
      <c r="Y223" s="50">
        <v>0</v>
      </c>
      <c r="Z223" s="50">
        <v>0</v>
      </c>
      <c r="AA223" s="50">
        <v>9.2198247348506292E-9</v>
      </c>
      <c r="AB223" s="50">
        <v>2.8460876041851444E-8</v>
      </c>
      <c r="AC223" s="50">
        <v>5.244155359556549E-6</v>
      </c>
      <c r="AD223" s="50">
        <v>3.9987299913409346E-6</v>
      </c>
      <c r="AE223" s="50">
        <v>8.4939876891390024E-6</v>
      </c>
      <c r="AF223" s="50">
        <v>5.1913435937809938E-6</v>
      </c>
      <c r="AG223" s="30">
        <v>7.6615190260990127E-6</v>
      </c>
      <c r="AH223" s="88">
        <v>4.107900093944005E-6</v>
      </c>
    </row>
    <row r="224" spans="1:34" ht="15" customHeight="1" x14ac:dyDescent="0.25">
      <c r="A224" s="47" t="s">
        <v>10</v>
      </c>
      <c r="B224" s="47" t="s">
        <v>11</v>
      </c>
      <c r="C224" s="47" t="s">
        <v>12</v>
      </c>
      <c r="D224" s="47" t="s">
        <v>13</v>
      </c>
      <c r="E224" s="47" t="s">
        <v>14</v>
      </c>
      <c r="F224" s="47" t="s">
        <v>15</v>
      </c>
      <c r="G224" s="47" t="s">
        <v>741</v>
      </c>
      <c r="H224" s="48" t="s">
        <v>16</v>
      </c>
      <c r="I224" s="49">
        <v>25</v>
      </c>
      <c r="J224" s="50">
        <v>0</v>
      </c>
      <c r="K224" s="50">
        <v>0</v>
      </c>
      <c r="L224" s="50">
        <v>0</v>
      </c>
      <c r="M224" s="50">
        <v>0</v>
      </c>
      <c r="N224" s="50">
        <v>0</v>
      </c>
      <c r="O224" s="50">
        <v>0</v>
      </c>
      <c r="P224" s="50">
        <v>0</v>
      </c>
      <c r="Q224" s="50">
        <v>0</v>
      </c>
      <c r="R224" s="50">
        <v>0</v>
      </c>
      <c r="S224" s="50">
        <v>0</v>
      </c>
      <c r="T224" s="50">
        <v>0</v>
      </c>
      <c r="U224" s="50">
        <v>0</v>
      </c>
      <c r="V224" s="50">
        <v>0</v>
      </c>
      <c r="W224" s="50">
        <v>0</v>
      </c>
      <c r="X224" s="50">
        <v>0</v>
      </c>
      <c r="Y224" s="50">
        <v>0</v>
      </c>
      <c r="Z224" s="50">
        <v>0</v>
      </c>
      <c r="AA224" s="50">
        <v>0</v>
      </c>
      <c r="AB224" s="50">
        <v>0</v>
      </c>
      <c r="AC224" s="50">
        <v>0</v>
      </c>
      <c r="AD224" s="50">
        <v>0</v>
      </c>
      <c r="AE224" s="50">
        <v>0</v>
      </c>
      <c r="AF224" s="50">
        <v>5.5430699348999996E-8</v>
      </c>
      <c r="AG224" s="30">
        <v>7.1313977989999996E-9</v>
      </c>
      <c r="AH224" s="88">
        <v>8.5470467116999996E-8</v>
      </c>
    </row>
    <row r="225" spans="1:34" ht="15" customHeight="1" x14ac:dyDescent="0.25">
      <c r="A225" s="47" t="s">
        <v>10</v>
      </c>
      <c r="B225" s="47" t="s">
        <v>11</v>
      </c>
      <c r="C225" s="47" t="s">
        <v>12</v>
      </c>
      <c r="D225" s="47" t="s">
        <v>13</v>
      </c>
      <c r="E225" s="47" t="s">
        <v>14</v>
      </c>
      <c r="F225" s="47" t="s">
        <v>15</v>
      </c>
      <c r="G225" s="47" t="s">
        <v>741</v>
      </c>
      <c r="H225" s="48" t="s">
        <v>17</v>
      </c>
      <c r="I225" s="49">
        <v>1</v>
      </c>
      <c r="J225" s="50">
        <v>0</v>
      </c>
      <c r="K225" s="50">
        <v>0</v>
      </c>
      <c r="L225" s="50">
        <v>0</v>
      </c>
      <c r="M225" s="50">
        <v>0</v>
      </c>
      <c r="N225" s="50">
        <v>0</v>
      </c>
      <c r="O225" s="50">
        <v>0</v>
      </c>
      <c r="P225" s="50">
        <v>0</v>
      </c>
      <c r="Q225" s="50">
        <v>0</v>
      </c>
      <c r="R225" s="50">
        <v>0</v>
      </c>
      <c r="S225" s="50">
        <v>0</v>
      </c>
      <c r="T225" s="50">
        <v>0</v>
      </c>
      <c r="U225" s="50">
        <v>0</v>
      </c>
      <c r="V225" s="50">
        <v>0</v>
      </c>
      <c r="W225" s="50">
        <v>0</v>
      </c>
      <c r="X225" s="50">
        <v>0</v>
      </c>
      <c r="Y225" s="50">
        <v>0</v>
      </c>
      <c r="Z225" s="50">
        <v>0</v>
      </c>
      <c r="AA225" s="50">
        <v>0</v>
      </c>
      <c r="AB225" s="50">
        <v>0</v>
      </c>
      <c r="AC225" s="50">
        <v>0</v>
      </c>
      <c r="AD225" s="50">
        <v>0</v>
      </c>
      <c r="AE225" s="50">
        <v>0</v>
      </c>
      <c r="AF225" s="50">
        <v>1.18552408233417E-4</v>
      </c>
      <c r="AG225" s="30">
        <v>1.5373772289369001E-5</v>
      </c>
      <c r="AH225" s="88">
        <v>1.8231287926822701E-4</v>
      </c>
    </row>
    <row r="226" spans="1:34" ht="15" customHeight="1" x14ac:dyDescent="0.25">
      <c r="A226" s="47" t="s">
        <v>10</v>
      </c>
      <c r="B226" s="47" t="s">
        <v>11</v>
      </c>
      <c r="C226" s="47" t="s">
        <v>12</v>
      </c>
      <c r="D226" s="47" t="s">
        <v>13</v>
      </c>
      <c r="E226" s="47" t="s">
        <v>14</v>
      </c>
      <c r="F226" s="47" t="s">
        <v>15</v>
      </c>
      <c r="G226" s="47" t="s">
        <v>741</v>
      </c>
      <c r="H226" s="48" t="s">
        <v>18</v>
      </c>
      <c r="I226" s="49">
        <v>298</v>
      </c>
      <c r="J226" s="50">
        <v>0</v>
      </c>
      <c r="K226" s="50">
        <v>0</v>
      </c>
      <c r="L226" s="50">
        <v>0</v>
      </c>
      <c r="M226" s="50">
        <v>0</v>
      </c>
      <c r="N226" s="50">
        <v>0</v>
      </c>
      <c r="O226" s="50">
        <v>0</v>
      </c>
      <c r="P226" s="50">
        <v>0</v>
      </c>
      <c r="Q226" s="50">
        <v>0</v>
      </c>
      <c r="R226" s="50">
        <v>0</v>
      </c>
      <c r="S226" s="50">
        <v>0</v>
      </c>
      <c r="T226" s="50">
        <v>0</v>
      </c>
      <c r="U226" s="50">
        <v>0</v>
      </c>
      <c r="V226" s="50">
        <v>0</v>
      </c>
      <c r="W226" s="50">
        <v>0</v>
      </c>
      <c r="X226" s="50">
        <v>0</v>
      </c>
      <c r="Y226" s="50">
        <v>0</v>
      </c>
      <c r="Z226" s="50">
        <v>0</v>
      </c>
      <c r="AA226" s="50">
        <v>0</v>
      </c>
      <c r="AB226" s="50">
        <v>0</v>
      </c>
      <c r="AC226" s="50">
        <v>0</v>
      </c>
      <c r="AD226" s="50">
        <v>0</v>
      </c>
      <c r="AE226" s="50">
        <v>0</v>
      </c>
      <c r="AF226" s="50">
        <v>6.6073393623999956E-8</v>
      </c>
      <c r="AG226" s="30">
        <v>8.5006261760000074E-9</v>
      </c>
      <c r="AH226" s="88">
        <v>1.0188079680300002E-7</v>
      </c>
    </row>
    <row r="227" spans="1:34" ht="15" customHeight="1" x14ac:dyDescent="0.25">
      <c r="A227" s="47" t="s">
        <v>10</v>
      </c>
      <c r="B227" s="47" t="s">
        <v>11</v>
      </c>
      <c r="C227" s="47" t="s">
        <v>12</v>
      </c>
      <c r="D227" s="47" t="s">
        <v>13</v>
      </c>
      <c r="E227" s="47" t="s">
        <v>14</v>
      </c>
      <c r="F227" s="47" t="s">
        <v>15</v>
      </c>
      <c r="G227" s="47" t="s">
        <v>515</v>
      </c>
      <c r="H227" s="48" t="s">
        <v>16</v>
      </c>
      <c r="I227" s="49">
        <v>25</v>
      </c>
      <c r="J227" s="50">
        <v>0</v>
      </c>
      <c r="K227" s="50">
        <v>0</v>
      </c>
      <c r="L227" s="50">
        <v>0</v>
      </c>
      <c r="M227" s="50">
        <v>0</v>
      </c>
      <c r="N227" s="50">
        <v>0</v>
      </c>
      <c r="O227" s="50">
        <v>0</v>
      </c>
      <c r="P227" s="50">
        <v>0</v>
      </c>
      <c r="Q227" s="50">
        <v>0</v>
      </c>
      <c r="R227" s="50">
        <v>0</v>
      </c>
      <c r="S227" s="50">
        <v>0</v>
      </c>
      <c r="T227" s="50">
        <v>0</v>
      </c>
      <c r="U227" s="50">
        <v>0</v>
      </c>
      <c r="V227" s="50">
        <v>0</v>
      </c>
      <c r="W227" s="50">
        <v>0</v>
      </c>
      <c r="X227" s="50">
        <v>0</v>
      </c>
      <c r="Y227" s="50">
        <v>0</v>
      </c>
      <c r="Z227" s="50">
        <v>0</v>
      </c>
      <c r="AA227" s="50">
        <v>0</v>
      </c>
      <c r="AB227" s="50">
        <v>0</v>
      </c>
      <c r="AC227" s="50">
        <v>7.8371436414170249E-7</v>
      </c>
      <c r="AD227" s="50">
        <v>0</v>
      </c>
      <c r="AE227" s="50">
        <v>0</v>
      </c>
      <c r="AF227" s="50">
        <v>0</v>
      </c>
      <c r="AG227" s="30">
        <v>0</v>
      </c>
      <c r="AH227" s="88">
        <v>0</v>
      </c>
    </row>
    <row r="228" spans="1:34" ht="15" customHeight="1" x14ac:dyDescent="0.25">
      <c r="A228" s="47" t="s">
        <v>10</v>
      </c>
      <c r="B228" s="47" t="s">
        <v>11</v>
      </c>
      <c r="C228" s="47" t="s">
        <v>12</v>
      </c>
      <c r="D228" s="47" t="s">
        <v>13</v>
      </c>
      <c r="E228" s="47" t="s">
        <v>14</v>
      </c>
      <c r="F228" s="47" t="s">
        <v>15</v>
      </c>
      <c r="G228" s="47" t="s">
        <v>515</v>
      </c>
      <c r="H228" s="48" t="s">
        <v>17</v>
      </c>
      <c r="I228" s="49">
        <v>1</v>
      </c>
      <c r="J228" s="50">
        <v>0</v>
      </c>
      <c r="K228" s="50">
        <v>0</v>
      </c>
      <c r="L228" s="50">
        <v>0</v>
      </c>
      <c r="M228" s="50">
        <v>0</v>
      </c>
      <c r="N228" s="50">
        <v>0</v>
      </c>
      <c r="O228" s="50">
        <v>0</v>
      </c>
      <c r="P228" s="50">
        <v>0</v>
      </c>
      <c r="Q228" s="50">
        <v>0</v>
      </c>
      <c r="R228" s="50">
        <v>0</v>
      </c>
      <c r="S228" s="50">
        <v>0</v>
      </c>
      <c r="T228" s="50">
        <v>0</v>
      </c>
      <c r="U228" s="50">
        <v>0</v>
      </c>
      <c r="V228" s="50">
        <v>0</v>
      </c>
      <c r="W228" s="50">
        <v>0</v>
      </c>
      <c r="X228" s="50">
        <v>0</v>
      </c>
      <c r="Y228" s="50">
        <v>0</v>
      </c>
      <c r="Z228" s="50">
        <v>0</v>
      </c>
      <c r="AA228" s="50">
        <v>0</v>
      </c>
      <c r="AB228" s="50">
        <v>0</v>
      </c>
      <c r="AC228" s="50">
        <v>2.71247213604054E-4</v>
      </c>
      <c r="AD228" s="50">
        <v>0</v>
      </c>
      <c r="AE228" s="50">
        <v>0</v>
      </c>
      <c r="AF228" s="50">
        <v>0</v>
      </c>
      <c r="AG228" s="30">
        <v>0</v>
      </c>
      <c r="AH228" s="88">
        <v>0</v>
      </c>
    </row>
    <row r="229" spans="1:34" ht="15" customHeight="1" x14ac:dyDescent="0.25">
      <c r="A229" s="47" t="s">
        <v>10</v>
      </c>
      <c r="B229" s="47" t="s">
        <v>11</v>
      </c>
      <c r="C229" s="47" t="s">
        <v>12</v>
      </c>
      <c r="D229" s="47" t="s">
        <v>13</v>
      </c>
      <c r="E229" s="47" t="s">
        <v>14</v>
      </c>
      <c r="F229" s="47" t="s">
        <v>15</v>
      </c>
      <c r="G229" s="47" t="s">
        <v>515</v>
      </c>
      <c r="H229" s="48" t="s">
        <v>18</v>
      </c>
      <c r="I229" s="49">
        <v>298</v>
      </c>
      <c r="J229" s="50">
        <v>0</v>
      </c>
      <c r="K229" s="50">
        <v>0</v>
      </c>
      <c r="L229" s="50">
        <v>0</v>
      </c>
      <c r="M229" s="50">
        <v>0</v>
      </c>
      <c r="N229" s="50">
        <v>0</v>
      </c>
      <c r="O229" s="50">
        <v>0</v>
      </c>
      <c r="P229" s="50">
        <v>0</v>
      </c>
      <c r="Q229" s="50">
        <v>0</v>
      </c>
      <c r="R229" s="50">
        <v>0</v>
      </c>
      <c r="S229" s="50">
        <v>0</v>
      </c>
      <c r="T229" s="50">
        <v>0</v>
      </c>
      <c r="U229" s="50">
        <v>0</v>
      </c>
      <c r="V229" s="50">
        <v>0</v>
      </c>
      <c r="W229" s="50">
        <v>0</v>
      </c>
      <c r="X229" s="50">
        <v>0</v>
      </c>
      <c r="Y229" s="50">
        <v>0</v>
      </c>
      <c r="Z229" s="50">
        <v>0</v>
      </c>
      <c r="AA229" s="50">
        <v>0</v>
      </c>
      <c r="AB229" s="50">
        <v>0</v>
      </c>
      <c r="AC229" s="50">
        <v>1.3591343587876555E-6</v>
      </c>
      <c r="AD229" s="50">
        <v>0</v>
      </c>
      <c r="AE229" s="50">
        <v>0</v>
      </c>
      <c r="AF229" s="50">
        <v>0</v>
      </c>
      <c r="AG229" s="30">
        <v>0</v>
      </c>
      <c r="AH229" s="88">
        <v>0</v>
      </c>
    </row>
    <row r="230" spans="1:34" ht="15" customHeight="1" x14ac:dyDescent="0.25">
      <c r="A230" s="47" t="s">
        <v>10</v>
      </c>
      <c r="B230" s="47" t="s">
        <v>11</v>
      </c>
      <c r="C230" s="47" t="s">
        <v>12</v>
      </c>
      <c r="D230" s="47" t="s">
        <v>13</v>
      </c>
      <c r="E230" s="47" t="s">
        <v>14</v>
      </c>
      <c r="F230" s="47" t="s">
        <v>15</v>
      </c>
      <c r="G230" s="47" t="s">
        <v>742</v>
      </c>
      <c r="H230" s="48" t="s">
        <v>16</v>
      </c>
      <c r="I230" s="49">
        <v>25</v>
      </c>
      <c r="J230" s="50">
        <v>0</v>
      </c>
      <c r="K230" s="50">
        <v>0</v>
      </c>
      <c r="L230" s="50">
        <v>0</v>
      </c>
      <c r="M230" s="50">
        <v>0</v>
      </c>
      <c r="N230" s="50">
        <v>0</v>
      </c>
      <c r="O230" s="50">
        <v>0</v>
      </c>
      <c r="P230" s="50">
        <v>0</v>
      </c>
      <c r="Q230" s="50">
        <v>0</v>
      </c>
      <c r="R230" s="50">
        <v>0</v>
      </c>
      <c r="S230" s="50">
        <v>0</v>
      </c>
      <c r="T230" s="50">
        <v>0</v>
      </c>
      <c r="U230" s="50">
        <v>0</v>
      </c>
      <c r="V230" s="50">
        <v>0</v>
      </c>
      <c r="W230" s="50">
        <v>0</v>
      </c>
      <c r="X230" s="50">
        <v>0</v>
      </c>
      <c r="Y230" s="50">
        <v>0</v>
      </c>
      <c r="Z230" s="50">
        <v>0</v>
      </c>
      <c r="AA230" s="50">
        <v>0</v>
      </c>
      <c r="AB230" s="50">
        <v>0</v>
      </c>
      <c r="AC230" s="50">
        <v>0</v>
      </c>
      <c r="AD230" s="50">
        <v>5.5988551475000001E-8</v>
      </c>
      <c r="AE230" s="50">
        <v>1.8282353251680001E-6</v>
      </c>
      <c r="AF230" s="50">
        <v>1.8167597276270001E-6</v>
      </c>
      <c r="AG230" s="30">
        <v>1.606652641781E-6</v>
      </c>
      <c r="AH230" s="88">
        <v>2.57958005688E-7</v>
      </c>
    </row>
    <row r="231" spans="1:34" ht="15" customHeight="1" x14ac:dyDescent="0.25">
      <c r="A231" s="47" t="s">
        <v>10</v>
      </c>
      <c r="B231" s="47" t="s">
        <v>11</v>
      </c>
      <c r="C231" s="47" t="s">
        <v>12</v>
      </c>
      <c r="D231" s="47" t="s">
        <v>13</v>
      </c>
      <c r="E231" s="47" t="s">
        <v>14</v>
      </c>
      <c r="F231" s="47" t="s">
        <v>15</v>
      </c>
      <c r="G231" s="47" t="s">
        <v>742</v>
      </c>
      <c r="H231" s="48" t="s">
        <v>17</v>
      </c>
      <c r="I231" s="49">
        <v>1</v>
      </c>
      <c r="J231" s="50">
        <v>0</v>
      </c>
      <c r="K231" s="50">
        <v>0</v>
      </c>
      <c r="L231" s="50">
        <v>0</v>
      </c>
      <c r="M231" s="50">
        <v>0</v>
      </c>
      <c r="N231" s="50">
        <v>0</v>
      </c>
      <c r="O231" s="50">
        <v>0</v>
      </c>
      <c r="P231" s="50">
        <v>0</v>
      </c>
      <c r="Q231" s="50">
        <v>0</v>
      </c>
      <c r="R231" s="50">
        <v>0</v>
      </c>
      <c r="S231" s="50">
        <v>0</v>
      </c>
      <c r="T231" s="50">
        <v>0</v>
      </c>
      <c r="U231" s="50">
        <v>0</v>
      </c>
      <c r="V231" s="50">
        <v>0</v>
      </c>
      <c r="W231" s="50">
        <v>0</v>
      </c>
      <c r="X231" s="50">
        <v>0</v>
      </c>
      <c r="Y231" s="50">
        <v>0</v>
      </c>
      <c r="Z231" s="50">
        <v>0</v>
      </c>
      <c r="AA231" s="50">
        <v>0</v>
      </c>
      <c r="AB231" s="50">
        <v>0</v>
      </c>
      <c r="AC231" s="50">
        <v>0</v>
      </c>
      <c r="AD231" s="50">
        <v>1.20686851393538E-4</v>
      </c>
      <c r="AE231" s="50">
        <v>3.9434502099020196E-3</v>
      </c>
      <c r="AF231" s="50">
        <v>3.91921014299611E-3</v>
      </c>
      <c r="AG231" s="30">
        <v>3.46360185972113E-3</v>
      </c>
      <c r="AH231" s="88">
        <v>5.5609895432491097E-4</v>
      </c>
    </row>
    <row r="232" spans="1:34" ht="15" customHeight="1" x14ac:dyDescent="0.25">
      <c r="A232" s="47" t="s">
        <v>10</v>
      </c>
      <c r="B232" s="47" t="s">
        <v>11</v>
      </c>
      <c r="C232" s="47" t="s">
        <v>12</v>
      </c>
      <c r="D232" s="47" t="s">
        <v>13</v>
      </c>
      <c r="E232" s="47" t="s">
        <v>14</v>
      </c>
      <c r="F232" s="47" t="s">
        <v>15</v>
      </c>
      <c r="G232" s="47" t="s">
        <v>742</v>
      </c>
      <c r="H232" s="48" t="s">
        <v>18</v>
      </c>
      <c r="I232" s="49">
        <v>298</v>
      </c>
      <c r="J232" s="50">
        <v>0</v>
      </c>
      <c r="K232" s="50">
        <v>0</v>
      </c>
      <c r="L232" s="50">
        <v>0</v>
      </c>
      <c r="M232" s="50">
        <v>0</v>
      </c>
      <c r="N232" s="50">
        <v>0</v>
      </c>
      <c r="O232" s="50">
        <v>0</v>
      </c>
      <c r="P232" s="50">
        <v>0</v>
      </c>
      <c r="Q232" s="50">
        <v>0</v>
      </c>
      <c r="R232" s="50">
        <v>0</v>
      </c>
      <c r="S232" s="50">
        <v>0</v>
      </c>
      <c r="T232" s="50">
        <v>0</v>
      </c>
      <c r="U232" s="50">
        <v>0</v>
      </c>
      <c r="V232" s="50">
        <v>0</v>
      </c>
      <c r="W232" s="50">
        <v>0</v>
      </c>
      <c r="X232" s="50">
        <v>0</v>
      </c>
      <c r="Y232" s="50">
        <v>0</v>
      </c>
      <c r="Z232" s="50">
        <v>0</v>
      </c>
      <c r="AA232" s="50">
        <v>0</v>
      </c>
      <c r="AB232" s="50">
        <v>0</v>
      </c>
      <c r="AC232" s="50">
        <v>0</v>
      </c>
      <c r="AD232" s="50">
        <v>6.6738353357238655E-8</v>
      </c>
      <c r="AE232" s="50">
        <v>2.1792565076010007E-6</v>
      </c>
      <c r="AF232" s="50">
        <v>2.1655775953309995E-6</v>
      </c>
      <c r="AG232" s="30">
        <v>1.915129949003E-6</v>
      </c>
      <c r="AH232" s="88">
        <v>3.0748594278099895E-7</v>
      </c>
    </row>
    <row r="233" spans="1:34" ht="15" customHeight="1" x14ac:dyDescent="0.25">
      <c r="A233" s="47" t="s">
        <v>10</v>
      </c>
      <c r="B233" s="47" t="s">
        <v>11</v>
      </c>
      <c r="C233" s="47" t="s">
        <v>12</v>
      </c>
      <c r="D233" s="47" t="s">
        <v>13</v>
      </c>
      <c r="E233" s="47" t="s">
        <v>14</v>
      </c>
      <c r="F233" s="47" t="s">
        <v>15</v>
      </c>
      <c r="G233" s="47" t="s">
        <v>516</v>
      </c>
      <c r="H233" s="48" t="s">
        <v>16</v>
      </c>
      <c r="I233" s="49">
        <v>25</v>
      </c>
      <c r="J233" s="50">
        <v>1.3153861019444676E-3</v>
      </c>
      <c r="K233" s="50">
        <v>1.3733716059801955E-3</v>
      </c>
      <c r="L233" s="50">
        <v>1.1874358908366034E-3</v>
      </c>
      <c r="M233" s="50">
        <v>1.4328660973205061E-3</v>
      </c>
      <c r="N233" s="50">
        <v>1.3801394513582625E-3</v>
      </c>
      <c r="O233" s="50">
        <v>1.4274966918081278E-3</v>
      </c>
      <c r="P233" s="50">
        <v>1.4646639255603113E-3</v>
      </c>
      <c r="Q233" s="50">
        <v>1.3417040289657365E-3</v>
      </c>
      <c r="R233" s="50">
        <v>1.3326139498843741E-3</v>
      </c>
      <c r="S233" s="50">
        <v>1.3877084467578066E-3</v>
      </c>
      <c r="T233" s="50">
        <v>1.1947482274864722E-3</v>
      </c>
      <c r="U233" s="50">
        <v>1.2755261968003923E-3</v>
      </c>
      <c r="V233" s="50">
        <v>1.298044602633965E-3</v>
      </c>
      <c r="W233" s="50">
        <v>1.1305915422950674E-2</v>
      </c>
      <c r="X233" s="50">
        <v>1.6475058059083123E-6</v>
      </c>
      <c r="Y233" s="50">
        <v>2.6913139232963748E-7</v>
      </c>
      <c r="Z233" s="50">
        <v>1.8173802266976776E-5</v>
      </c>
      <c r="AA233" s="50">
        <v>2.4531407353319948E-7</v>
      </c>
      <c r="AB233" s="50">
        <v>0</v>
      </c>
      <c r="AC233" s="50">
        <v>5.1596194418265009E-7</v>
      </c>
      <c r="AD233" s="50">
        <v>3.8325238421059495E-6</v>
      </c>
      <c r="AE233" s="50">
        <v>9.9150234580000005E-7</v>
      </c>
      <c r="AF233" s="50">
        <v>4.4759969568700001E-7</v>
      </c>
      <c r="AG233" s="30">
        <v>3.5135684316220005E-6</v>
      </c>
      <c r="AH233" s="88">
        <v>0</v>
      </c>
    </row>
    <row r="234" spans="1:34" ht="15" customHeight="1" x14ac:dyDescent="0.25">
      <c r="A234" s="47" t="s">
        <v>10</v>
      </c>
      <c r="B234" s="47" t="s">
        <v>11</v>
      </c>
      <c r="C234" s="47" t="s">
        <v>12</v>
      </c>
      <c r="D234" s="47" t="s">
        <v>13</v>
      </c>
      <c r="E234" s="47" t="s">
        <v>14</v>
      </c>
      <c r="F234" s="47" t="s">
        <v>15</v>
      </c>
      <c r="G234" s="47" t="s">
        <v>516</v>
      </c>
      <c r="H234" s="48" t="s">
        <v>17</v>
      </c>
      <c r="I234" s="49">
        <v>1</v>
      </c>
      <c r="J234" s="50">
        <v>5.0960206623539275</v>
      </c>
      <c r="K234" s="50">
        <v>5.3210787011631595</v>
      </c>
      <c r="L234" s="50">
        <v>4.5977395810347677</v>
      </c>
      <c r="M234" s="50">
        <v>5.5527166381997821</v>
      </c>
      <c r="N234" s="50">
        <v>5.3492375536889485</v>
      </c>
      <c r="O234" s="50">
        <v>5.5340471782054701</v>
      </c>
      <c r="P234" s="50">
        <v>5.6792220158471274</v>
      </c>
      <c r="Q234" s="50">
        <v>5.2018183505632498</v>
      </c>
      <c r="R234" s="50">
        <v>5.1657151133993198</v>
      </c>
      <c r="S234" s="50">
        <v>5.3800738141106308</v>
      </c>
      <c r="T234" s="50">
        <v>4.6294548648145613</v>
      </c>
      <c r="U234" s="50">
        <v>4.9424563444626202</v>
      </c>
      <c r="V234" s="50">
        <v>5.0100885160181106</v>
      </c>
      <c r="W234" s="50">
        <v>3.8398970471605098</v>
      </c>
      <c r="X234" s="50">
        <v>5.5776371045477603E-4</v>
      </c>
      <c r="Y234" s="50">
        <v>9.1121017070719008E-5</v>
      </c>
      <c r="Z234" s="50">
        <v>6.1492109941672203E-3</v>
      </c>
      <c r="AA234" s="50">
        <v>8.3090433389276905E-5</v>
      </c>
      <c r="AB234" s="50">
        <v>0</v>
      </c>
      <c r="AC234" s="50">
        <v>1.7473815860247902E-4</v>
      </c>
      <c r="AD234" s="50">
        <v>1.2976766664820599E-3</v>
      </c>
      <c r="AE234" s="50">
        <v>3.3566155544660701E-4</v>
      </c>
      <c r="AF234" s="50">
        <v>1.5153607950907101E-4</v>
      </c>
      <c r="AG234" s="30">
        <v>1.1893512528346902E-3</v>
      </c>
      <c r="AH234" s="88">
        <v>0</v>
      </c>
    </row>
    <row r="235" spans="1:34" ht="15" customHeight="1" x14ac:dyDescent="0.25">
      <c r="A235" s="47" t="s">
        <v>10</v>
      </c>
      <c r="B235" s="47" t="s">
        <v>11</v>
      </c>
      <c r="C235" s="47" t="s">
        <v>12</v>
      </c>
      <c r="D235" s="47" t="s">
        <v>13</v>
      </c>
      <c r="E235" s="47" t="s">
        <v>14</v>
      </c>
      <c r="F235" s="47" t="s">
        <v>15</v>
      </c>
      <c r="G235" s="47" t="s">
        <v>516</v>
      </c>
      <c r="H235" s="48" t="s">
        <v>18</v>
      </c>
      <c r="I235" s="49">
        <v>298</v>
      </c>
      <c r="J235" s="50">
        <v>2.4998357696142622E-2</v>
      </c>
      <c r="K235" s="50">
        <v>2.6104540614386752E-2</v>
      </c>
      <c r="L235" s="50">
        <v>2.2540496719504088E-2</v>
      </c>
      <c r="M235" s="50">
        <v>2.7246856294690026E-2</v>
      </c>
      <c r="N235" s="50">
        <v>2.6252860292973881E-2</v>
      </c>
      <c r="O235" s="50">
        <v>2.7166477211539943E-2</v>
      </c>
      <c r="P235" s="50">
        <v>2.7884842009402215E-2</v>
      </c>
      <c r="Q235" s="50">
        <v>2.5537506732798046E-2</v>
      </c>
      <c r="R235" s="50">
        <v>2.5355744679912005E-2</v>
      </c>
      <c r="S235" s="50">
        <v>2.4761717705375288E-2</v>
      </c>
      <c r="T235" s="50">
        <v>2.2713864257861208E-2</v>
      </c>
      <c r="U235" s="50">
        <v>2.4249568423651859E-2</v>
      </c>
      <c r="V235" s="50">
        <v>2.4650357626881888E-2</v>
      </c>
      <c r="W235" s="50">
        <v>1.9602401729223468E-2</v>
      </c>
      <c r="X235" s="50">
        <v>2.8564290627632072E-6</v>
      </c>
      <c r="Y235" s="50">
        <v>4.6661888687158352E-7</v>
      </c>
      <c r="Z235" s="50">
        <v>3.1509704740492322E-5</v>
      </c>
      <c r="AA235" s="50">
        <v>4.253061203143623E-7</v>
      </c>
      <c r="AB235" s="50">
        <v>0</v>
      </c>
      <c r="AC235" s="50">
        <v>8.9454834179934678E-7</v>
      </c>
      <c r="AD235" s="50">
        <v>6.6447672986747092E-6</v>
      </c>
      <c r="AE235" s="50">
        <v>1.7190653034850013E-6</v>
      </c>
      <c r="AF235" s="50">
        <v>7.7604277916399863E-7</v>
      </c>
      <c r="AG235" s="30">
        <v>6.0918755900259995E-6</v>
      </c>
      <c r="AH235" s="88">
        <v>0</v>
      </c>
    </row>
    <row r="236" spans="1:34" ht="15" customHeight="1" x14ac:dyDescent="0.25">
      <c r="A236" s="47" t="s">
        <v>10</v>
      </c>
      <c r="B236" s="47" t="s">
        <v>11</v>
      </c>
      <c r="C236" s="47" t="s">
        <v>12</v>
      </c>
      <c r="D236" s="47" t="s">
        <v>13</v>
      </c>
      <c r="E236" s="47" t="s">
        <v>14</v>
      </c>
      <c r="F236" s="47" t="s">
        <v>15</v>
      </c>
      <c r="G236" s="47" t="s">
        <v>743</v>
      </c>
      <c r="H236" s="48" t="s">
        <v>16</v>
      </c>
      <c r="I236" s="49">
        <v>25</v>
      </c>
      <c r="J236" s="50">
        <v>0</v>
      </c>
      <c r="K236" s="50">
        <v>0</v>
      </c>
      <c r="L236" s="50">
        <v>0</v>
      </c>
      <c r="M236" s="50">
        <v>0</v>
      </c>
      <c r="N236" s="50">
        <v>0</v>
      </c>
      <c r="O236" s="50">
        <v>0</v>
      </c>
      <c r="P236" s="50">
        <v>0</v>
      </c>
      <c r="Q236" s="50">
        <v>0</v>
      </c>
      <c r="R236" s="50">
        <v>0</v>
      </c>
      <c r="S236" s="50">
        <v>0</v>
      </c>
      <c r="T236" s="50">
        <v>0</v>
      </c>
      <c r="U236" s="50">
        <v>0</v>
      </c>
      <c r="V236" s="50">
        <v>0</v>
      </c>
      <c r="W236" s="50">
        <v>0</v>
      </c>
      <c r="X236" s="50">
        <v>0</v>
      </c>
      <c r="Y236" s="50">
        <v>0</v>
      </c>
      <c r="Z236" s="50">
        <v>0</v>
      </c>
      <c r="AA236" s="50">
        <v>0</v>
      </c>
      <c r="AB236" s="50">
        <v>0</v>
      </c>
      <c r="AC236" s="50">
        <v>0</v>
      </c>
      <c r="AD236" s="50">
        <v>0</v>
      </c>
      <c r="AE236" s="50">
        <v>1.116488458604E-6</v>
      </c>
      <c r="AF236" s="50">
        <v>1.3817544433100002E-7</v>
      </c>
      <c r="AG236" s="30">
        <v>2.32951599672E-7</v>
      </c>
      <c r="AH236" s="88">
        <v>5.0199548192999992E-8</v>
      </c>
    </row>
    <row r="237" spans="1:34" ht="15" customHeight="1" x14ac:dyDescent="0.25">
      <c r="A237" s="47" t="s">
        <v>10</v>
      </c>
      <c r="B237" s="47" t="s">
        <v>11</v>
      </c>
      <c r="C237" s="47" t="s">
        <v>12</v>
      </c>
      <c r="D237" s="47" t="s">
        <v>13</v>
      </c>
      <c r="E237" s="47" t="s">
        <v>14</v>
      </c>
      <c r="F237" s="47" t="s">
        <v>15</v>
      </c>
      <c r="G237" s="47" t="s">
        <v>743</v>
      </c>
      <c r="H237" s="48" t="s">
        <v>17</v>
      </c>
      <c r="I237" s="49">
        <v>1</v>
      </c>
      <c r="J237" s="50">
        <v>0</v>
      </c>
      <c r="K237" s="50">
        <v>0</v>
      </c>
      <c r="L237" s="50">
        <v>0</v>
      </c>
      <c r="M237" s="50">
        <v>0</v>
      </c>
      <c r="N237" s="50">
        <v>0</v>
      </c>
      <c r="O237" s="50">
        <v>0</v>
      </c>
      <c r="P237" s="50">
        <v>0</v>
      </c>
      <c r="Q237" s="50">
        <v>0</v>
      </c>
      <c r="R237" s="50">
        <v>0</v>
      </c>
      <c r="S237" s="50">
        <v>0</v>
      </c>
      <c r="T237" s="50">
        <v>0</v>
      </c>
      <c r="U237" s="50">
        <v>0</v>
      </c>
      <c r="V237" s="50">
        <v>0</v>
      </c>
      <c r="W237" s="50">
        <v>0</v>
      </c>
      <c r="X237" s="50">
        <v>0</v>
      </c>
      <c r="Y237" s="50">
        <v>0</v>
      </c>
      <c r="Z237" s="50">
        <v>0</v>
      </c>
      <c r="AA237" s="50">
        <v>0</v>
      </c>
      <c r="AB237" s="50">
        <v>0</v>
      </c>
      <c r="AC237" s="50">
        <v>0</v>
      </c>
      <c r="AD237" s="50">
        <v>0</v>
      </c>
      <c r="AE237" s="50">
        <v>2.3861185341472703E-3</v>
      </c>
      <c r="AF237" s="50">
        <v>3.0228296517671103E-4</v>
      </c>
      <c r="AG237" s="30">
        <v>4.9107361968826898E-4</v>
      </c>
      <c r="AH237" s="88">
        <v>1.0857068373494E-4</v>
      </c>
    </row>
    <row r="238" spans="1:34" ht="15" customHeight="1" x14ac:dyDescent="0.25">
      <c r="A238" s="47" t="s">
        <v>10</v>
      </c>
      <c r="B238" s="47" t="s">
        <v>11</v>
      </c>
      <c r="C238" s="47" t="s">
        <v>12</v>
      </c>
      <c r="D238" s="47" t="s">
        <v>13</v>
      </c>
      <c r="E238" s="47" t="s">
        <v>14</v>
      </c>
      <c r="F238" s="47" t="s">
        <v>15</v>
      </c>
      <c r="G238" s="47" t="s">
        <v>743</v>
      </c>
      <c r="H238" s="48" t="s">
        <v>18</v>
      </c>
      <c r="I238" s="49">
        <v>298</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0">
        <v>0</v>
      </c>
      <c r="AE238" s="50">
        <v>1.3308542426549996E-6</v>
      </c>
      <c r="AF238" s="50">
        <v>1.6470512964200011E-7</v>
      </c>
      <c r="AG238" s="30">
        <v>2.7767830680900014E-7</v>
      </c>
      <c r="AH238" s="88">
        <v>5.9837861445999979E-8</v>
      </c>
    </row>
    <row r="239" spans="1:34" ht="15" customHeight="1" x14ac:dyDescent="0.25">
      <c r="A239" s="47" t="s">
        <v>10</v>
      </c>
      <c r="B239" s="47" t="s">
        <v>11</v>
      </c>
      <c r="C239" s="47" t="s">
        <v>12</v>
      </c>
      <c r="D239" s="47" t="s">
        <v>13</v>
      </c>
      <c r="E239" s="47" t="s">
        <v>14</v>
      </c>
      <c r="F239" s="47" t="s">
        <v>15</v>
      </c>
      <c r="G239" s="47" t="s">
        <v>744</v>
      </c>
      <c r="H239" s="48" t="s">
        <v>16</v>
      </c>
      <c r="I239" s="49">
        <v>25</v>
      </c>
      <c r="J239" s="50">
        <v>0</v>
      </c>
      <c r="K239" s="50">
        <v>0</v>
      </c>
      <c r="L239" s="50">
        <v>0</v>
      </c>
      <c r="M239" s="50">
        <v>0</v>
      </c>
      <c r="N239" s="50">
        <v>0</v>
      </c>
      <c r="O239" s="50">
        <v>0</v>
      </c>
      <c r="P239" s="50">
        <v>0</v>
      </c>
      <c r="Q239" s="50">
        <v>0</v>
      </c>
      <c r="R239" s="50">
        <v>0</v>
      </c>
      <c r="S239" s="50">
        <v>0</v>
      </c>
      <c r="T239" s="50">
        <v>0</v>
      </c>
      <c r="U239" s="50">
        <v>0</v>
      </c>
      <c r="V239" s="50">
        <v>0</v>
      </c>
      <c r="W239" s="50">
        <v>0</v>
      </c>
      <c r="X239" s="50">
        <v>0</v>
      </c>
      <c r="Y239" s="50">
        <v>0</v>
      </c>
      <c r="Z239" s="50">
        <v>0</v>
      </c>
      <c r="AA239" s="50">
        <v>0</v>
      </c>
      <c r="AB239" s="50">
        <v>0</v>
      </c>
      <c r="AC239" s="50">
        <v>0</v>
      </c>
      <c r="AD239" s="50">
        <v>0</v>
      </c>
      <c r="AE239" s="50">
        <v>3.0138380458420004E-6</v>
      </c>
      <c r="AF239" s="50">
        <v>1.4603341834119998E-6</v>
      </c>
      <c r="AG239" s="30">
        <v>1.9552547079399999E-7</v>
      </c>
      <c r="AH239" s="88">
        <v>3.0804342070400001E-7</v>
      </c>
    </row>
    <row r="240" spans="1:34" ht="15" customHeight="1" x14ac:dyDescent="0.25">
      <c r="A240" s="47" t="s">
        <v>10</v>
      </c>
      <c r="B240" s="47" t="s">
        <v>11</v>
      </c>
      <c r="C240" s="47" t="s">
        <v>12</v>
      </c>
      <c r="D240" s="47" t="s">
        <v>13</v>
      </c>
      <c r="E240" s="47" t="s">
        <v>14</v>
      </c>
      <c r="F240" s="47" t="s">
        <v>15</v>
      </c>
      <c r="G240" s="47" t="s">
        <v>744</v>
      </c>
      <c r="H240" s="48" t="s">
        <v>17</v>
      </c>
      <c r="I240" s="49">
        <v>1</v>
      </c>
      <c r="J240" s="50">
        <v>0</v>
      </c>
      <c r="K240" s="50">
        <v>0</v>
      </c>
      <c r="L240" s="50">
        <v>0</v>
      </c>
      <c r="M240" s="50">
        <v>0</v>
      </c>
      <c r="N240" s="50">
        <v>0</v>
      </c>
      <c r="O240" s="50">
        <v>0</v>
      </c>
      <c r="P240" s="50">
        <v>0</v>
      </c>
      <c r="Q240" s="50">
        <v>0</v>
      </c>
      <c r="R240" s="50">
        <v>0</v>
      </c>
      <c r="S240" s="50">
        <v>0</v>
      </c>
      <c r="T240" s="50">
        <v>0</v>
      </c>
      <c r="U240" s="50">
        <v>0</v>
      </c>
      <c r="V240" s="50">
        <v>0</v>
      </c>
      <c r="W240" s="50">
        <v>0</v>
      </c>
      <c r="X240" s="50">
        <v>0</v>
      </c>
      <c r="Y240" s="50">
        <v>0</v>
      </c>
      <c r="Z240" s="50">
        <v>0</v>
      </c>
      <c r="AA240" s="50">
        <v>0</v>
      </c>
      <c r="AB240" s="50">
        <v>0</v>
      </c>
      <c r="AC240" s="50">
        <v>0</v>
      </c>
      <c r="AD240" s="50">
        <v>0</v>
      </c>
      <c r="AE240" s="50">
        <v>6.5556077838380498E-3</v>
      </c>
      <c r="AF240" s="50">
        <v>3.1941078297007099E-3</v>
      </c>
      <c r="AG240" s="30">
        <v>4.2062674175004101E-4</v>
      </c>
      <c r="AH240" s="88">
        <v>6.6438909398993903E-4</v>
      </c>
    </row>
    <row r="241" spans="1:34" ht="15" customHeight="1" x14ac:dyDescent="0.25">
      <c r="A241" s="47" t="s">
        <v>10</v>
      </c>
      <c r="B241" s="47" t="s">
        <v>11</v>
      </c>
      <c r="C241" s="47" t="s">
        <v>12</v>
      </c>
      <c r="D241" s="47" t="s">
        <v>13</v>
      </c>
      <c r="E241" s="47" t="s">
        <v>14</v>
      </c>
      <c r="F241" s="47" t="s">
        <v>15</v>
      </c>
      <c r="G241" s="47" t="s">
        <v>744</v>
      </c>
      <c r="H241" s="48" t="s">
        <v>18</v>
      </c>
      <c r="I241" s="49">
        <v>298</v>
      </c>
      <c r="J241" s="50">
        <v>0</v>
      </c>
      <c r="K241" s="50">
        <v>0</v>
      </c>
      <c r="L241" s="50">
        <v>0</v>
      </c>
      <c r="M241" s="50">
        <v>0</v>
      </c>
      <c r="N241" s="50">
        <v>0</v>
      </c>
      <c r="O241" s="50">
        <v>0</v>
      </c>
      <c r="P241" s="50">
        <v>0</v>
      </c>
      <c r="Q241" s="50">
        <v>0</v>
      </c>
      <c r="R241" s="50">
        <v>0</v>
      </c>
      <c r="S241" s="50">
        <v>0</v>
      </c>
      <c r="T241" s="50">
        <v>0</v>
      </c>
      <c r="U241" s="50">
        <v>0</v>
      </c>
      <c r="V241" s="50">
        <v>0</v>
      </c>
      <c r="W241" s="50">
        <v>0</v>
      </c>
      <c r="X241" s="50">
        <v>0</v>
      </c>
      <c r="Y241" s="50">
        <v>0</v>
      </c>
      <c r="Z241" s="50">
        <v>0</v>
      </c>
      <c r="AA241" s="50">
        <v>0</v>
      </c>
      <c r="AB241" s="50">
        <v>0</v>
      </c>
      <c r="AC241" s="50">
        <v>0</v>
      </c>
      <c r="AD241" s="50">
        <v>0</v>
      </c>
      <c r="AE241" s="50">
        <v>3.5924949506439915E-6</v>
      </c>
      <c r="AF241" s="50">
        <v>1.7407183466269998E-6</v>
      </c>
      <c r="AG241" s="30">
        <v>2.3306636118699988E-7</v>
      </c>
      <c r="AH241" s="88">
        <v>3.6718775747900111E-7</v>
      </c>
    </row>
    <row r="242" spans="1:34" ht="15" customHeight="1" x14ac:dyDescent="0.25">
      <c r="A242" s="47" t="s">
        <v>10</v>
      </c>
      <c r="B242" s="47" t="s">
        <v>11</v>
      </c>
      <c r="C242" s="47" t="s">
        <v>12</v>
      </c>
      <c r="D242" s="47" t="s">
        <v>13</v>
      </c>
      <c r="E242" s="47" t="s">
        <v>14</v>
      </c>
      <c r="F242" s="47" t="s">
        <v>15</v>
      </c>
      <c r="G242" s="47" t="s">
        <v>745</v>
      </c>
      <c r="H242" s="48" t="s">
        <v>16</v>
      </c>
      <c r="I242" s="49">
        <v>25</v>
      </c>
      <c r="J242" s="50">
        <v>0</v>
      </c>
      <c r="K242" s="50">
        <v>0</v>
      </c>
      <c r="L242" s="50">
        <v>0</v>
      </c>
      <c r="M242" s="50">
        <v>0</v>
      </c>
      <c r="N242" s="50">
        <v>0</v>
      </c>
      <c r="O242" s="50">
        <v>0</v>
      </c>
      <c r="P242" s="50">
        <v>0</v>
      </c>
      <c r="Q242" s="50">
        <v>0</v>
      </c>
      <c r="R242" s="50">
        <v>0</v>
      </c>
      <c r="S242" s="50">
        <v>0</v>
      </c>
      <c r="T242" s="50">
        <v>0</v>
      </c>
      <c r="U242" s="50">
        <v>0</v>
      </c>
      <c r="V242" s="50">
        <v>0</v>
      </c>
      <c r="W242" s="50">
        <v>0</v>
      </c>
      <c r="X242" s="50">
        <v>0</v>
      </c>
      <c r="Y242" s="50">
        <v>0</v>
      </c>
      <c r="Z242" s="50">
        <v>0</v>
      </c>
      <c r="AA242" s="50">
        <v>0</v>
      </c>
      <c r="AB242" s="50">
        <v>0</v>
      </c>
      <c r="AC242" s="50">
        <v>0</v>
      </c>
      <c r="AD242" s="50">
        <v>0</v>
      </c>
      <c r="AE242" s="50">
        <v>5.069238223147E-6</v>
      </c>
      <c r="AF242" s="50">
        <v>1.1832838341287E-5</v>
      </c>
      <c r="AG242" s="30">
        <v>3.7828466323819998E-6</v>
      </c>
      <c r="AH242" s="88">
        <v>3.4200496311110003E-6</v>
      </c>
    </row>
    <row r="243" spans="1:34" ht="15" customHeight="1" x14ac:dyDescent="0.25">
      <c r="A243" s="47" t="s">
        <v>10</v>
      </c>
      <c r="B243" s="47" t="s">
        <v>11</v>
      </c>
      <c r="C243" s="47" t="s">
        <v>12</v>
      </c>
      <c r="D243" s="47" t="s">
        <v>13</v>
      </c>
      <c r="E243" s="47" t="s">
        <v>14</v>
      </c>
      <c r="F243" s="47" t="s">
        <v>15</v>
      </c>
      <c r="G243" s="47" t="s">
        <v>745</v>
      </c>
      <c r="H243" s="48" t="s">
        <v>17</v>
      </c>
      <c r="I243" s="49">
        <v>1</v>
      </c>
      <c r="J243" s="50">
        <v>0</v>
      </c>
      <c r="K243" s="50">
        <v>0</v>
      </c>
      <c r="L243" s="50">
        <v>0</v>
      </c>
      <c r="M243" s="50">
        <v>0</v>
      </c>
      <c r="N243" s="50">
        <v>0</v>
      </c>
      <c r="O243" s="50">
        <v>0</v>
      </c>
      <c r="P243" s="50">
        <v>0</v>
      </c>
      <c r="Q243" s="50">
        <v>0</v>
      </c>
      <c r="R243" s="50">
        <v>0</v>
      </c>
      <c r="S243" s="50">
        <v>0</v>
      </c>
      <c r="T243" s="50">
        <v>0</v>
      </c>
      <c r="U243" s="50">
        <v>0</v>
      </c>
      <c r="V243" s="50">
        <v>0</v>
      </c>
      <c r="W243" s="50">
        <v>0</v>
      </c>
      <c r="X243" s="50">
        <v>0</v>
      </c>
      <c r="Y243" s="50">
        <v>0</v>
      </c>
      <c r="Z243" s="50">
        <v>0</v>
      </c>
      <c r="AA243" s="50">
        <v>0</v>
      </c>
      <c r="AB243" s="50">
        <v>0</v>
      </c>
      <c r="AC243" s="50">
        <v>0</v>
      </c>
      <c r="AD243" s="50">
        <v>0</v>
      </c>
      <c r="AE243" s="50">
        <v>1.0931093810753099E-2</v>
      </c>
      <c r="AF243" s="50">
        <v>2.5509963699297099E-2</v>
      </c>
      <c r="AG243" s="30">
        <v>8.1596413598889993E-3</v>
      </c>
      <c r="AH243" s="88">
        <v>7.3736789271240995E-3</v>
      </c>
    </row>
    <row r="244" spans="1:34" ht="15" customHeight="1" x14ac:dyDescent="0.25">
      <c r="A244" s="47" t="s">
        <v>10</v>
      </c>
      <c r="B244" s="47" t="s">
        <v>11</v>
      </c>
      <c r="C244" s="47" t="s">
        <v>12</v>
      </c>
      <c r="D244" s="47" t="s">
        <v>13</v>
      </c>
      <c r="E244" s="47" t="s">
        <v>14</v>
      </c>
      <c r="F244" s="47" t="s">
        <v>15</v>
      </c>
      <c r="G244" s="47" t="s">
        <v>745</v>
      </c>
      <c r="H244" s="48" t="s">
        <v>18</v>
      </c>
      <c r="I244" s="49">
        <v>298</v>
      </c>
      <c r="J244" s="50">
        <v>0</v>
      </c>
      <c r="K244" s="50">
        <v>0</v>
      </c>
      <c r="L244" s="50">
        <v>0</v>
      </c>
      <c r="M244" s="50">
        <v>0</v>
      </c>
      <c r="N244" s="50">
        <v>0</v>
      </c>
      <c r="O244" s="50">
        <v>0</v>
      </c>
      <c r="P244" s="50">
        <v>0</v>
      </c>
      <c r="Q244" s="50">
        <v>0</v>
      </c>
      <c r="R244" s="50">
        <v>0</v>
      </c>
      <c r="S244" s="50">
        <v>0</v>
      </c>
      <c r="T244" s="50">
        <v>0</v>
      </c>
      <c r="U244" s="50">
        <v>0</v>
      </c>
      <c r="V244" s="50">
        <v>0</v>
      </c>
      <c r="W244" s="50">
        <v>0</v>
      </c>
      <c r="X244" s="50">
        <v>0</v>
      </c>
      <c r="Y244" s="50">
        <v>0</v>
      </c>
      <c r="Z244" s="50">
        <v>0</v>
      </c>
      <c r="AA244" s="50">
        <v>0</v>
      </c>
      <c r="AB244" s="50">
        <v>0</v>
      </c>
      <c r="AC244" s="50">
        <v>0</v>
      </c>
      <c r="AD244" s="50">
        <v>0</v>
      </c>
      <c r="AE244" s="50">
        <v>6.0425319619919996E-6</v>
      </c>
      <c r="AF244" s="50">
        <v>1.4104743302814999E-5</v>
      </c>
      <c r="AG244" s="30">
        <v>4.5091531858000005E-6</v>
      </c>
      <c r="AH244" s="88">
        <v>4.0766991602849976E-6</v>
      </c>
    </row>
    <row r="245" spans="1:34" ht="15" customHeight="1" x14ac:dyDescent="0.25">
      <c r="A245" s="47" t="s">
        <v>10</v>
      </c>
      <c r="B245" s="47" t="s">
        <v>11</v>
      </c>
      <c r="C245" s="47" t="s">
        <v>12</v>
      </c>
      <c r="D245" s="47" t="s">
        <v>13</v>
      </c>
      <c r="E245" s="47" t="s">
        <v>14</v>
      </c>
      <c r="F245" s="47" t="s">
        <v>15</v>
      </c>
      <c r="G245" s="47" t="s">
        <v>746</v>
      </c>
      <c r="H245" s="48" t="s">
        <v>16</v>
      </c>
      <c r="I245" s="49">
        <v>25</v>
      </c>
      <c r="J245" s="50">
        <v>0</v>
      </c>
      <c r="K245" s="50">
        <v>0</v>
      </c>
      <c r="L245" s="50">
        <v>0</v>
      </c>
      <c r="M245" s="50">
        <v>0</v>
      </c>
      <c r="N245" s="50">
        <v>0</v>
      </c>
      <c r="O245" s="50">
        <v>0</v>
      </c>
      <c r="P245" s="50">
        <v>0</v>
      </c>
      <c r="Q245" s="50">
        <v>0</v>
      </c>
      <c r="R245" s="50">
        <v>0</v>
      </c>
      <c r="S245" s="50">
        <v>0</v>
      </c>
      <c r="T245" s="50">
        <v>0</v>
      </c>
      <c r="U245" s="50">
        <v>0</v>
      </c>
      <c r="V245" s="50">
        <v>0</v>
      </c>
      <c r="W245" s="50">
        <v>0</v>
      </c>
      <c r="X245" s="50">
        <v>0</v>
      </c>
      <c r="Y245" s="50">
        <v>0</v>
      </c>
      <c r="Z245" s="50">
        <v>0</v>
      </c>
      <c r="AA245" s="50">
        <v>0</v>
      </c>
      <c r="AB245" s="50">
        <v>0</v>
      </c>
      <c r="AC245" s="50">
        <v>0</v>
      </c>
      <c r="AD245" s="50">
        <v>0</v>
      </c>
      <c r="AE245" s="50">
        <v>4.5128775341299999E-7</v>
      </c>
      <c r="AF245" s="50">
        <v>7.0821239542000001E-8</v>
      </c>
      <c r="AG245" s="30">
        <v>1.4343234722300003E-7</v>
      </c>
      <c r="AH245" s="88">
        <v>1.1110179291100001E-7</v>
      </c>
    </row>
    <row r="246" spans="1:34" ht="15" customHeight="1" x14ac:dyDescent="0.25">
      <c r="A246" s="47" t="s">
        <v>10</v>
      </c>
      <c r="B246" s="47" t="s">
        <v>11</v>
      </c>
      <c r="C246" s="47" t="s">
        <v>12</v>
      </c>
      <c r="D246" s="47" t="s">
        <v>13</v>
      </c>
      <c r="E246" s="47" t="s">
        <v>14</v>
      </c>
      <c r="F246" s="47" t="s">
        <v>15</v>
      </c>
      <c r="G246" s="47" t="s">
        <v>746</v>
      </c>
      <c r="H246" s="48" t="s">
        <v>17</v>
      </c>
      <c r="I246" s="49">
        <v>1</v>
      </c>
      <c r="J246" s="50">
        <v>0</v>
      </c>
      <c r="K246" s="50">
        <v>0</v>
      </c>
      <c r="L246" s="50">
        <v>0</v>
      </c>
      <c r="M246" s="50">
        <v>0</v>
      </c>
      <c r="N246" s="50">
        <v>0</v>
      </c>
      <c r="O246" s="50">
        <v>0</v>
      </c>
      <c r="P246" s="50">
        <v>0</v>
      </c>
      <c r="Q246" s="50">
        <v>0</v>
      </c>
      <c r="R246" s="50">
        <v>0</v>
      </c>
      <c r="S246" s="50">
        <v>0</v>
      </c>
      <c r="T246" s="50">
        <v>0</v>
      </c>
      <c r="U246" s="50">
        <v>0</v>
      </c>
      <c r="V246" s="50">
        <v>0</v>
      </c>
      <c r="W246" s="50">
        <v>0</v>
      </c>
      <c r="X246" s="50">
        <v>0</v>
      </c>
      <c r="Y246" s="50">
        <v>0</v>
      </c>
      <c r="Z246" s="50">
        <v>0</v>
      </c>
      <c r="AA246" s="50">
        <v>0</v>
      </c>
      <c r="AB246" s="50">
        <v>0</v>
      </c>
      <c r="AC246" s="50">
        <v>0</v>
      </c>
      <c r="AD246" s="50">
        <v>0</v>
      </c>
      <c r="AE246" s="50">
        <v>9.7669127265204809E-4</v>
      </c>
      <c r="AF246" s="50">
        <v>1.5324529981219001E-4</v>
      </c>
      <c r="AG246" s="30">
        <v>3.0926257213834704E-4</v>
      </c>
      <c r="AH246" s="88">
        <v>2.3972268032753101E-4</v>
      </c>
    </row>
    <row r="247" spans="1:34" ht="15" customHeight="1" x14ac:dyDescent="0.25">
      <c r="A247" s="47" t="s">
        <v>10</v>
      </c>
      <c r="B247" s="47" t="s">
        <v>11</v>
      </c>
      <c r="C247" s="47" t="s">
        <v>12</v>
      </c>
      <c r="D247" s="47" t="s">
        <v>13</v>
      </c>
      <c r="E247" s="47" t="s">
        <v>14</v>
      </c>
      <c r="F247" s="47" t="s">
        <v>15</v>
      </c>
      <c r="G247" s="47" t="s">
        <v>746</v>
      </c>
      <c r="H247" s="48" t="s">
        <v>18</v>
      </c>
      <c r="I247" s="49">
        <v>298</v>
      </c>
      <c r="J247" s="50">
        <v>0</v>
      </c>
      <c r="K247" s="50">
        <v>0</v>
      </c>
      <c r="L247" s="50">
        <v>0</v>
      </c>
      <c r="M247" s="50">
        <v>0</v>
      </c>
      <c r="N247" s="50">
        <v>0</v>
      </c>
      <c r="O247" s="50">
        <v>0</v>
      </c>
      <c r="P247" s="50">
        <v>0</v>
      </c>
      <c r="Q247" s="50">
        <v>0</v>
      </c>
      <c r="R247" s="50">
        <v>0</v>
      </c>
      <c r="S247" s="50">
        <v>0</v>
      </c>
      <c r="T247" s="50">
        <v>0</v>
      </c>
      <c r="U247" s="50">
        <v>0</v>
      </c>
      <c r="V247" s="50">
        <v>0</v>
      </c>
      <c r="W247" s="50">
        <v>0</v>
      </c>
      <c r="X247" s="50">
        <v>0</v>
      </c>
      <c r="Y247" s="50">
        <v>0</v>
      </c>
      <c r="Z247" s="50">
        <v>0</v>
      </c>
      <c r="AA247" s="50">
        <v>0</v>
      </c>
      <c r="AB247" s="50">
        <v>0</v>
      </c>
      <c r="AC247" s="50">
        <v>0</v>
      </c>
      <c r="AD247" s="50">
        <v>0</v>
      </c>
      <c r="AE247" s="50">
        <v>5.3793500206899918E-7</v>
      </c>
      <c r="AF247" s="50">
        <v>8.4418917535000012E-8</v>
      </c>
      <c r="AG247" s="30">
        <v>1.7097135789000015E-7</v>
      </c>
      <c r="AH247" s="88">
        <v>1.3243333714900012E-7</v>
      </c>
    </row>
    <row r="248" spans="1:34" ht="15" customHeight="1" x14ac:dyDescent="0.25">
      <c r="A248" s="47" t="s">
        <v>10</v>
      </c>
      <c r="B248" s="47" t="s">
        <v>11</v>
      </c>
      <c r="C248" s="47" t="s">
        <v>12</v>
      </c>
      <c r="D248" s="47" t="s">
        <v>13</v>
      </c>
      <c r="E248" s="47" t="s">
        <v>14</v>
      </c>
      <c r="F248" s="47" t="s">
        <v>15</v>
      </c>
      <c r="G248" s="47" t="s">
        <v>747</v>
      </c>
      <c r="H248" s="48" t="s">
        <v>16</v>
      </c>
      <c r="I248" s="49">
        <v>25</v>
      </c>
      <c r="J248" s="50">
        <v>0</v>
      </c>
      <c r="K248" s="50">
        <v>0</v>
      </c>
      <c r="L248" s="50">
        <v>0</v>
      </c>
      <c r="M248" s="50">
        <v>0</v>
      </c>
      <c r="N248" s="50">
        <v>0</v>
      </c>
      <c r="O248" s="50">
        <v>0</v>
      </c>
      <c r="P248" s="50">
        <v>0</v>
      </c>
      <c r="Q248" s="50">
        <v>0</v>
      </c>
      <c r="R248" s="50">
        <v>0</v>
      </c>
      <c r="S248" s="50">
        <v>0</v>
      </c>
      <c r="T248" s="50">
        <v>0</v>
      </c>
      <c r="U248" s="50">
        <v>0</v>
      </c>
      <c r="V248" s="50">
        <v>0</v>
      </c>
      <c r="W248" s="50">
        <v>0</v>
      </c>
      <c r="X248" s="50">
        <v>0</v>
      </c>
      <c r="Y248" s="50">
        <v>0</v>
      </c>
      <c r="Z248" s="50">
        <v>0</v>
      </c>
      <c r="AA248" s="50">
        <v>0</v>
      </c>
      <c r="AB248" s="50">
        <v>0</v>
      </c>
      <c r="AC248" s="50">
        <v>0</v>
      </c>
      <c r="AD248" s="50">
        <v>0</v>
      </c>
      <c r="AE248" s="50">
        <v>1.512666953186E-6</v>
      </c>
      <c r="AF248" s="50">
        <v>5.2508347404000005E-8</v>
      </c>
      <c r="AG248" s="30">
        <v>4.9664427241000007E-7</v>
      </c>
      <c r="AH248" s="88">
        <v>2.2517496176200002E-7</v>
      </c>
    </row>
    <row r="249" spans="1:34" ht="15" customHeight="1" x14ac:dyDescent="0.25">
      <c r="A249" s="47" t="s">
        <v>10</v>
      </c>
      <c r="B249" s="47" t="s">
        <v>11</v>
      </c>
      <c r="C249" s="47" t="s">
        <v>12</v>
      </c>
      <c r="D249" s="47" t="s">
        <v>13</v>
      </c>
      <c r="E249" s="47" t="s">
        <v>14</v>
      </c>
      <c r="F249" s="47" t="s">
        <v>15</v>
      </c>
      <c r="G249" s="47" t="s">
        <v>747</v>
      </c>
      <c r="H249" s="48" t="s">
        <v>17</v>
      </c>
      <c r="I249" s="49">
        <v>1</v>
      </c>
      <c r="J249" s="50">
        <v>0</v>
      </c>
      <c r="K249" s="50">
        <v>0</v>
      </c>
      <c r="L249" s="50">
        <v>0</v>
      </c>
      <c r="M249" s="50">
        <v>0</v>
      </c>
      <c r="N249" s="50">
        <v>0</v>
      </c>
      <c r="O249" s="50">
        <v>0</v>
      </c>
      <c r="P249" s="50">
        <v>0</v>
      </c>
      <c r="Q249" s="50">
        <v>0</v>
      </c>
      <c r="R249" s="50">
        <v>0</v>
      </c>
      <c r="S249" s="50">
        <v>0</v>
      </c>
      <c r="T249" s="50">
        <v>0</v>
      </c>
      <c r="U249" s="50">
        <v>0</v>
      </c>
      <c r="V249" s="50">
        <v>0</v>
      </c>
      <c r="W249" s="50">
        <v>0</v>
      </c>
      <c r="X249" s="50">
        <v>0</v>
      </c>
      <c r="Y249" s="50">
        <v>0</v>
      </c>
      <c r="Z249" s="50">
        <v>0</v>
      </c>
      <c r="AA249" s="50">
        <v>0</v>
      </c>
      <c r="AB249" s="50">
        <v>0</v>
      </c>
      <c r="AC249" s="50">
        <v>0</v>
      </c>
      <c r="AD249" s="50">
        <v>0</v>
      </c>
      <c r="AE249" s="50">
        <v>3.2417288754298199E-3</v>
      </c>
      <c r="AF249" s="50">
        <v>1.11359703175216E-4</v>
      </c>
      <c r="AG249" s="30">
        <v>1.0476914080263301E-3</v>
      </c>
      <c r="AH249" s="88">
        <v>4.7719024481051301E-4</v>
      </c>
    </row>
    <row r="250" spans="1:34" ht="15" customHeight="1" x14ac:dyDescent="0.25">
      <c r="A250" s="47" t="s">
        <v>10</v>
      </c>
      <c r="B250" s="47" t="s">
        <v>11</v>
      </c>
      <c r="C250" s="47" t="s">
        <v>12</v>
      </c>
      <c r="D250" s="47" t="s">
        <v>13</v>
      </c>
      <c r="E250" s="47" t="s">
        <v>14</v>
      </c>
      <c r="F250" s="47" t="s">
        <v>15</v>
      </c>
      <c r="G250" s="47" t="s">
        <v>747</v>
      </c>
      <c r="H250" s="48" t="s">
        <v>18</v>
      </c>
      <c r="I250" s="49">
        <v>298</v>
      </c>
      <c r="J250" s="50">
        <v>0</v>
      </c>
      <c r="K250" s="50">
        <v>0</v>
      </c>
      <c r="L250" s="50">
        <v>0</v>
      </c>
      <c r="M250" s="50">
        <v>0</v>
      </c>
      <c r="N250" s="50">
        <v>0</v>
      </c>
      <c r="O250" s="50">
        <v>0</v>
      </c>
      <c r="P250" s="50">
        <v>0</v>
      </c>
      <c r="Q250" s="50">
        <v>0</v>
      </c>
      <c r="R250" s="50">
        <v>0</v>
      </c>
      <c r="S250" s="50">
        <v>0</v>
      </c>
      <c r="T250" s="50">
        <v>0</v>
      </c>
      <c r="U250" s="50">
        <v>0</v>
      </c>
      <c r="V250" s="50">
        <v>0</v>
      </c>
      <c r="W250" s="50">
        <v>0</v>
      </c>
      <c r="X250" s="50">
        <v>0</v>
      </c>
      <c r="Y250" s="50">
        <v>0</v>
      </c>
      <c r="Z250" s="50">
        <v>0</v>
      </c>
      <c r="AA250" s="50">
        <v>0</v>
      </c>
      <c r="AB250" s="50">
        <v>0</v>
      </c>
      <c r="AC250" s="50">
        <v>0</v>
      </c>
      <c r="AD250" s="50">
        <v>0</v>
      </c>
      <c r="AE250" s="50">
        <v>1.8149615016719991E-6</v>
      </c>
      <c r="AF250" s="50">
        <v>6.2589950106000109E-8</v>
      </c>
      <c r="AG250" s="30">
        <v>5.9787428272700035E-7</v>
      </c>
      <c r="AH250" s="88">
        <v>2.6878760001500015E-7</v>
      </c>
    </row>
    <row r="251" spans="1:34" ht="15" customHeight="1" x14ac:dyDescent="0.25">
      <c r="A251" s="47" t="s">
        <v>10</v>
      </c>
      <c r="B251" s="47" t="s">
        <v>11</v>
      </c>
      <c r="C251" s="47" t="s">
        <v>12</v>
      </c>
      <c r="D251" s="47" t="s">
        <v>13</v>
      </c>
      <c r="E251" s="47" t="s">
        <v>14</v>
      </c>
      <c r="F251" s="47" t="s">
        <v>15</v>
      </c>
      <c r="G251" s="47" t="s">
        <v>517</v>
      </c>
      <c r="H251" s="48" t="s">
        <v>16</v>
      </c>
      <c r="I251" s="49">
        <v>25</v>
      </c>
      <c r="J251" s="50">
        <v>1.4491788652743566E-4</v>
      </c>
      <c r="K251" s="50">
        <v>7.6472228722443273E-4</v>
      </c>
      <c r="L251" s="50">
        <v>8.0587955046056159E-4</v>
      </c>
      <c r="M251" s="50">
        <v>7.5674448019796825E-4</v>
      </c>
      <c r="N251" s="50">
        <v>8.1323136499803774E-4</v>
      </c>
      <c r="O251" s="50">
        <v>8.2450444433695058E-4</v>
      </c>
      <c r="P251" s="50">
        <v>8.2373669391085341E-4</v>
      </c>
      <c r="Q251" s="50">
        <v>7.5997719335759762E-4</v>
      </c>
      <c r="R251" s="50">
        <v>7.0647556389650808E-4</v>
      </c>
      <c r="S251" s="50">
        <v>6.1056711371778271E-4</v>
      </c>
      <c r="T251" s="50">
        <v>4.975632757584738E-4</v>
      </c>
      <c r="U251" s="50">
        <v>6.5868395388956745E-4</v>
      </c>
      <c r="V251" s="50">
        <v>5.0819632202431003E-4</v>
      </c>
      <c r="W251" s="50">
        <v>5.8364629610856249E-3</v>
      </c>
      <c r="X251" s="50">
        <v>5.81686148904185E-3</v>
      </c>
      <c r="Y251" s="50">
        <v>5.560054753770075E-3</v>
      </c>
      <c r="Z251" s="50">
        <v>6.6632385340697998E-3</v>
      </c>
      <c r="AA251" s="50">
        <v>7.0377242863981756E-3</v>
      </c>
      <c r="AB251" s="50">
        <v>4.8801791025904498E-6</v>
      </c>
      <c r="AC251" s="50">
        <v>4.5272018244301999E-6</v>
      </c>
      <c r="AD251" s="50">
        <v>2.4826415732738101E-7</v>
      </c>
      <c r="AE251" s="50">
        <v>8.0594816430070008E-6</v>
      </c>
      <c r="AF251" s="50">
        <v>1.1153891771500002E-6</v>
      </c>
      <c r="AG251" s="30">
        <v>0</v>
      </c>
      <c r="AH251" s="88">
        <v>0</v>
      </c>
    </row>
    <row r="252" spans="1:34" ht="15" customHeight="1" x14ac:dyDescent="0.25">
      <c r="A252" s="47" t="s">
        <v>10</v>
      </c>
      <c r="B252" s="47" t="s">
        <v>11</v>
      </c>
      <c r="C252" s="47" t="s">
        <v>12</v>
      </c>
      <c r="D252" s="47" t="s">
        <v>13</v>
      </c>
      <c r="E252" s="47" t="s">
        <v>14</v>
      </c>
      <c r="F252" s="47" t="s">
        <v>15</v>
      </c>
      <c r="G252" s="47" t="s">
        <v>517</v>
      </c>
      <c r="H252" s="48" t="s">
        <v>17</v>
      </c>
      <c r="I252" s="49">
        <v>1</v>
      </c>
      <c r="J252" s="50">
        <v>0.55981418254250193</v>
      </c>
      <c r="K252" s="50">
        <v>2.9525141862334756</v>
      </c>
      <c r="L252" s="50">
        <v>3.1122720082713213</v>
      </c>
      <c r="M252" s="50">
        <v>2.9123520146589659</v>
      </c>
      <c r="N252" s="50">
        <v>3.1411942566496198</v>
      </c>
      <c r="O252" s="50">
        <v>3.1836300121319332</v>
      </c>
      <c r="P252" s="50">
        <v>3.1783956521499097</v>
      </c>
      <c r="Q252" s="50">
        <v>2.9301801483778176</v>
      </c>
      <c r="R252" s="50">
        <v>2.7162561311828157</v>
      </c>
      <c r="S252" s="50">
        <v>2.3526409692943577</v>
      </c>
      <c r="T252" s="50">
        <v>1.8421321398318347</v>
      </c>
      <c r="U252" s="50">
        <v>2.4386503999954998</v>
      </c>
      <c r="V252" s="50">
        <v>1.8876401827866001</v>
      </c>
      <c r="W252" s="50">
        <v>2.0256476587248002</v>
      </c>
      <c r="X252" s="50">
        <v>2.1127330149314898</v>
      </c>
      <c r="Y252" s="50">
        <v>1.9334427021266598</v>
      </c>
      <c r="Z252" s="50">
        <v>2.3159921667096497</v>
      </c>
      <c r="AA252" s="50">
        <v>2.4428668369584501</v>
      </c>
      <c r="AB252" s="50">
        <v>1.69183812180692E-3</v>
      </c>
      <c r="AC252" s="50">
        <v>1.5701237957303801E-3</v>
      </c>
      <c r="AD252" s="50">
        <v>8.6200433725500009E-5</v>
      </c>
      <c r="AE252" s="50">
        <v>2.7968008461913799E-3</v>
      </c>
      <c r="AF252" s="50">
        <v>3.8693971198322399E-4</v>
      </c>
      <c r="AG252" s="30">
        <v>0</v>
      </c>
      <c r="AH252" s="88">
        <v>0</v>
      </c>
    </row>
    <row r="253" spans="1:34" ht="15" customHeight="1" x14ac:dyDescent="0.25">
      <c r="A253" s="47" t="s">
        <v>10</v>
      </c>
      <c r="B253" s="47" t="s">
        <v>11</v>
      </c>
      <c r="C253" s="47" t="s">
        <v>12</v>
      </c>
      <c r="D253" s="47" t="s">
        <v>13</v>
      </c>
      <c r="E253" s="47" t="s">
        <v>14</v>
      </c>
      <c r="F253" s="47" t="s">
        <v>15</v>
      </c>
      <c r="G253" s="47" t="s">
        <v>517</v>
      </c>
      <c r="H253" s="48" t="s">
        <v>18</v>
      </c>
      <c r="I253" s="49">
        <v>298</v>
      </c>
      <c r="J253" s="50">
        <v>2.7489818433719679E-3</v>
      </c>
      <c r="K253" s="50">
        <v>1.4497038484332531E-2</v>
      </c>
      <c r="L253" s="50">
        <v>1.5282189942962024E-2</v>
      </c>
      <c r="M253" s="50">
        <v>1.4291836022239886E-2</v>
      </c>
      <c r="N253" s="50">
        <v>1.5424659780562275E-2</v>
      </c>
      <c r="O253" s="50">
        <v>1.5632091483488975E-2</v>
      </c>
      <c r="P253" s="50">
        <v>1.5604449405864739E-2</v>
      </c>
      <c r="Q253" s="50">
        <v>1.4383945084893494E-2</v>
      </c>
      <c r="R253" s="50">
        <v>1.332727140989474E-2</v>
      </c>
      <c r="S253" s="50">
        <v>1.0827104185467765E-2</v>
      </c>
      <c r="T253" s="50">
        <v>9.3877902465081767E-3</v>
      </c>
      <c r="U253" s="50">
        <v>1.2427739544140967E-2</v>
      </c>
      <c r="V253" s="50">
        <v>9.6256786447824986E-3</v>
      </c>
      <c r="W253" s="50">
        <v>1.0124085452796564E-2</v>
      </c>
      <c r="X253" s="50">
        <v>1.0090226808688497E-2</v>
      </c>
      <c r="Y253" s="50">
        <v>9.6461857242787635E-3</v>
      </c>
      <c r="Z253" s="50">
        <v>1.1561436419856538E-2</v>
      </c>
      <c r="AA253" s="50">
        <v>1.2208135568575725E-2</v>
      </c>
      <c r="AB253" s="50">
        <v>8.4639217829667949E-6</v>
      </c>
      <c r="AC253" s="50">
        <v>7.8527729094694624E-6</v>
      </c>
      <c r="AD253" s="50">
        <v>4.3069855659367122E-7</v>
      </c>
      <c r="AE253" s="50">
        <v>1.3980518103109011E-5</v>
      </c>
      <c r="AF253" s="50">
        <v>1.934639288766001E-6</v>
      </c>
      <c r="AG253" s="30">
        <v>0</v>
      </c>
      <c r="AH253" s="88">
        <v>0</v>
      </c>
    </row>
    <row r="254" spans="1:34" ht="15" customHeight="1" x14ac:dyDescent="0.25">
      <c r="A254" s="47" t="s">
        <v>10</v>
      </c>
      <c r="B254" s="47" t="s">
        <v>11</v>
      </c>
      <c r="C254" s="47" t="s">
        <v>12</v>
      </c>
      <c r="D254" s="47" t="s">
        <v>13</v>
      </c>
      <c r="E254" s="47" t="s">
        <v>14</v>
      </c>
      <c r="F254" s="47" t="s">
        <v>15</v>
      </c>
      <c r="G254" s="47" t="s">
        <v>748</v>
      </c>
      <c r="H254" s="48" t="s">
        <v>16</v>
      </c>
      <c r="I254" s="49">
        <v>25</v>
      </c>
      <c r="J254" s="50">
        <v>0</v>
      </c>
      <c r="K254" s="50">
        <v>0</v>
      </c>
      <c r="L254" s="50">
        <v>0</v>
      </c>
      <c r="M254" s="50">
        <v>0</v>
      </c>
      <c r="N254" s="50">
        <v>0</v>
      </c>
      <c r="O254" s="50">
        <v>0</v>
      </c>
      <c r="P254" s="50">
        <v>0</v>
      </c>
      <c r="Q254" s="50">
        <v>0</v>
      </c>
      <c r="R254" s="50">
        <v>0</v>
      </c>
      <c r="S254" s="50">
        <v>0</v>
      </c>
      <c r="T254" s="50">
        <v>0</v>
      </c>
      <c r="U254" s="50">
        <v>0</v>
      </c>
      <c r="V254" s="50">
        <v>0</v>
      </c>
      <c r="W254" s="50">
        <v>0</v>
      </c>
      <c r="X254" s="50">
        <v>0</v>
      </c>
      <c r="Y254" s="50">
        <v>0</v>
      </c>
      <c r="Z254" s="50">
        <v>0</v>
      </c>
      <c r="AA254" s="50">
        <v>0</v>
      </c>
      <c r="AB254" s="50">
        <v>0</v>
      </c>
      <c r="AC254" s="50">
        <v>0</v>
      </c>
      <c r="AD254" s="50">
        <v>0</v>
      </c>
      <c r="AE254" s="50">
        <v>3.2338520617949998E-6</v>
      </c>
      <c r="AF254" s="50">
        <v>1.3824429327819999E-6</v>
      </c>
      <c r="AG254" s="30">
        <v>3.1471206581350002E-6</v>
      </c>
      <c r="AH254" s="88">
        <v>1.8416850433280001E-6</v>
      </c>
    </row>
    <row r="255" spans="1:34" ht="15" customHeight="1" x14ac:dyDescent="0.25">
      <c r="A255" s="47" t="s">
        <v>10</v>
      </c>
      <c r="B255" s="47" t="s">
        <v>11</v>
      </c>
      <c r="C255" s="47" t="s">
        <v>12</v>
      </c>
      <c r="D255" s="47" t="s">
        <v>13</v>
      </c>
      <c r="E255" s="47" t="s">
        <v>14</v>
      </c>
      <c r="F255" s="47" t="s">
        <v>15</v>
      </c>
      <c r="G255" s="47" t="s">
        <v>748</v>
      </c>
      <c r="H255" s="48" t="s">
        <v>17</v>
      </c>
      <c r="I255" s="49">
        <v>1</v>
      </c>
      <c r="J255" s="50">
        <v>0</v>
      </c>
      <c r="K255" s="50">
        <v>0</v>
      </c>
      <c r="L255" s="50">
        <v>0</v>
      </c>
      <c r="M255" s="50">
        <v>0</v>
      </c>
      <c r="N255" s="50">
        <v>0</v>
      </c>
      <c r="O255" s="50">
        <v>0</v>
      </c>
      <c r="P255" s="50">
        <v>0</v>
      </c>
      <c r="Q255" s="50">
        <v>0</v>
      </c>
      <c r="R255" s="50">
        <v>0</v>
      </c>
      <c r="S255" s="50">
        <v>0</v>
      </c>
      <c r="T255" s="50">
        <v>0</v>
      </c>
      <c r="U255" s="50">
        <v>0</v>
      </c>
      <c r="V255" s="50">
        <v>0</v>
      </c>
      <c r="W255" s="50">
        <v>0</v>
      </c>
      <c r="X255" s="50">
        <v>0</v>
      </c>
      <c r="Y255" s="50">
        <v>0</v>
      </c>
      <c r="Z255" s="50">
        <v>0</v>
      </c>
      <c r="AA255" s="50">
        <v>0</v>
      </c>
      <c r="AB255" s="50">
        <v>0</v>
      </c>
      <c r="AC255" s="50">
        <v>0</v>
      </c>
      <c r="AD255" s="50">
        <v>0</v>
      </c>
      <c r="AE255" s="50">
        <v>6.0743163410773094E-3</v>
      </c>
      <c r="AF255" s="50">
        <v>2.9775733001157099E-3</v>
      </c>
      <c r="AG255" s="30">
        <v>6.8255951736745897E-3</v>
      </c>
      <c r="AH255" s="88">
        <v>3.9656976954388704E-3</v>
      </c>
    </row>
    <row r="256" spans="1:34" ht="15" customHeight="1" x14ac:dyDescent="0.25">
      <c r="A256" s="47" t="s">
        <v>10</v>
      </c>
      <c r="B256" s="47" t="s">
        <v>11</v>
      </c>
      <c r="C256" s="47" t="s">
        <v>12</v>
      </c>
      <c r="D256" s="47" t="s">
        <v>13</v>
      </c>
      <c r="E256" s="47" t="s">
        <v>14</v>
      </c>
      <c r="F256" s="47" t="s">
        <v>15</v>
      </c>
      <c r="G256" s="47" t="s">
        <v>748</v>
      </c>
      <c r="H256" s="48" t="s">
        <v>18</v>
      </c>
      <c r="I256" s="49">
        <v>298</v>
      </c>
      <c r="J256" s="50">
        <v>0</v>
      </c>
      <c r="K256" s="50">
        <v>0</v>
      </c>
      <c r="L256" s="50">
        <v>0</v>
      </c>
      <c r="M256" s="50">
        <v>0</v>
      </c>
      <c r="N256" s="50">
        <v>0</v>
      </c>
      <c r="O256" s="50">
        <v>0</v>
      </c>
      <c r="P256" s="50">
        <v>0</v>
      </c>
      <c r="Q256" s="50">
        <v>0</v>
      </c>
      <c r="R256" s="50">
        <v>0</v>
      </c>
      <c r="S256" s="50">
        <v>0</v>
      </c>
      <c r="T256" s="50">
        <v>0</v>
      </c>
      <c r="U256" s="50">
        <v>0</v>
      </c>
      <c r="V256" s="50">
        <v>0</v>
      </c>
      <c r="W256" s="50">
        <v>0</v>
      </c>
      <c r="X256" s="50">
        <v>0</v>
      </c>
      <c r="Y256" s="50">
        <v>0</v>
      </c>
      <c r="Z256" s="50">
        <v>0</v>
      </c>
      <c r="AA256" s="50">
        <v>0</v>
      </c>
      <c r="AB256" s="50">
        <v>0</v>
      </c>
      <c r="AC256" s="50">
        <v>0</v>
      </c>
      <c r="AD256" s="50">
        <v>0</v>
      </c>
      <c r="AE256" s="50">
        <v>3.8547516576599981E-6</v>
      </c>
      <c r="AF256" s="50">
        <v>1.6478719758760009E-6</v>
      </c>
      <c r="AG256" s="30">
        <v>3.7513678244970092E-6</v>
      </c>
      <c r="AH256" s="88">
        <v>2.1952885716480011E-6</v>
      </c>
    </row>
    <row r="257" spans="1:34" ht="15" customHeight="1" x14ac:dyDescent="0.25">
      <c r="A257" s="47" t="s">
        <v>10</v>
      </c>
      <c r="B257" s="47" t="s">
        <v>11</v>
      </c>
      <c r="C257" s="47" t="s">
        <v>12</v>
      </c>
      <c r="D257" s="47" t="s">
        <v>13</v>
      </c>
      <c r="E257" s="47" t="s">
        <v>14</v>
      </c>
      <c r="F257" s="47" t="s">
        <v>15</v>
      </c>
      <c r="G257" s="47" t="s">
        <v>749</v>
      </c>
      <c r="H257" s="48" t="s">
        <v>16</v>
      </c>
      <c r="I257" s="49">
        <v>25</v>
      </c>
      <c r="J257" s="50">
        <v>0</v>
      </c>
      <c r="K257" s="50">
        <v>0</v>
      </c>
      <c r="L257" s="50">
        <v>0</v>
      </c>
      <c r="M257" s="50">
        <v>0</v>
      </c>
      <c r="N257" s="50">
        <v>0</v>
      </c>
      <c r="O257" s="50">
        <v>0</v>
      </c>
      <c r="P257" s="50">
        <v>0</v>
      </c>
      <c r="Q257" s="50">
        <v>0</v>
      </c>
      <c r="R257" s="50">
        <v>0</v>
      </c>
      <c r="S257" s="50">
        <v>0</v>
      </c>
      <c r="T257" s="50">
        <v>0</v>
      </c>
      <c r="U257" s="50">
        <v>0</v>
      </c>
      <c r="V257" s="50">
        <v>0</v>
      </c>
      <c r="W257" s="50">
        <v>0</v>
      </c>
      <c r="X257" s="50">
        <v>0</v>
      </c>
      <c r="Y257" s="50">
        <v>0</v>
      </c>
      <c r="Z257" s="50">
        <v>0</v>
      </c>
      <c r="AA257" s="50">
        <v>0</v>
      </c>
      <c r="AB257" s="50">
        <v>0</v>
      </c>
      <c r="AC257" s="50">
        <v>7.9244922090972509E-7</v>
      </c>
      <c r="AD257" s="50">
        <v>3.5006378970357249E-7</v>
      </c>
      <c r="AE257" s="50">
        <v>6.8250711175899996E-7</v>
      </c>
      <c r="AF257" s="50">
        <v>2.2872022369199999E-7</v>
      </c>
      <c r="AG257" s="30">
        <v>5.2388766610100002E-7</v>
      </c>
      <c r="AH257" s="88">
        <v>1.81818023572E-7</v>
      </c>
    </row>
    <row r="258" spans="1:34" ht="15" customHeight="1" x14ac:dyDescent="0.25">
      <c r="A258" s="47" t="s">
        <v>10</v>
      </c>
      <c r="B258" s="47" t="s">
        <v>11</v>
      </c>
      <c r="C258" s="47" t="s">
        <v>12</v>
      </c>
      <c r="D258" s="47" t="s">
        <v>13</v>
      </c>
      <c r="E258" s="47" t="s">
        <v>14</v>
      </c>
      <c r="F258" s="47" t="s">
        <v>15</v>
      </c>
      <c r="G258" s="47" t="s">
        <v>749</v>
      </c>
      <c r="H258" s="48" t="s">
        <v>17</v>
      </c>
      <c r="I258" s="49">
        <v>1</v>
      </c>
      <c r="J258" s="50">
        <v>0</v>
      </c>
      <c r="K258" s="50">
        <v>0</v>
      </c>
      <c r="L258" s="50">
        <v>0</v>
      </c>
      <c r="M258" s="50">
        <v>0</v>
      </c>
      <c r="N258" s="50">
        <v>0</v>
      </c>
      <c r="O258" s="50">
        <v>0</v>
      </c>
      <c r="P258" s="50">
        <v>0</v>
      </c>
      <c r="Q258" s="50">
        <v>0</v>
      </c>
      <c r="R258" s="50">
        <v>0</v>
      </c>
      <c r="S258" s="50">
        <v>0</v>
      </c>
      <c r="T258" s="50">
        <v>0</v>
      </c>
      <c r="U258" s="50">
        <v>0</v>
      </c>
      <c r="V258" s="50">
        <v>0</v>
      </c>
      <c r="W258" s="50">
        <v>0</v>
      </c>
      <c r="X258" s="50">
        <v>0</v>
      </c>
      <c r="Y258" s="50">
        <v>0</v>
      </c>
      <c r="Z258" s="50">
        <v>0</v>
      </c>
      <c r="AA258" s="50">
        <v>0</v>
      </c>
      <c r="AB258" s="50">
        <v>0</v>
      </c>
      <c r="AC258" s="50">
        <v>1.6837948264450801E-3</v>
      </c>
      <c r="AD258" s="50">
        <v>7.4091709312337902E-4</v>
      </c>
      <c r="AE258" s="50">
        <v>1.45048255046642E-3</v>
      </c>
      <c r="AF258" s="50">
        <v>4.855495997894E-4</v>
      </c>
      <c r="AG258" s="30">
        <v>1.1101757279557E-3</v>
      </c>
      <c r="AH258" s="88">
        <v>3.8602230393499601E-4</v>
      </c>
    </row>
    <row r="259" spans="1:34" ht="15" customHeight="1" x14ac:dyDescent="0.25">
      <c r="A259" s="47" t="s">
        <v>10</v>
      </c>
      <c r="B259" s="47" t="s">
        <v>11</v>
      </c>
      <c r="C259" s="47" t="s">
        <v>12</v>
      </c>
      <c r="D259" s="47" t="s">
        <v>13</v>
      </c>
      <c r="E259" s="47" t="s">
        <v>14</v>
      </c>
      <c r="F259" s="47" t="s">
        <v>15</v>
      </c>
      <c r="G259" s="47" t="s">
        <v>749</v>
      </c>
      <c r="H259" s="48" t="s">
        <v>18</v>
      </c>
      <c r="I259" s="49">
        <v>298</v>
      </c>
      <c r="J259" s="50">
        <v>0</v>
      </c>
      <c r="K259" s="50">
        <v>0</v>
      </c>
      <c r="L259" s="50">
        <v>0</v>
      </c>
      <c r="M259" s="50">
        <v>0</v>
      </c>
      <c r="N259" s="50">
        <v>0</v>
      </c>
      <c r="O259" s="50">
        <v>0</v>
      </c>
      <c r="P259" s="50">
        <v>0</v>
      </c>
      <c r="Q259" s="50">
        <v>0</v>
      </c>
      <c r="R259" s="50">
        <v>0</v>
      </c>
      <c r="S259" s="50">
        <v>0</v>
      </c>
      <c r="T259" s="50">
        <v>0</v>
      </c>
      <c r="U259" s="50">
        <v>0</v>
      </c>
      <c r="V259" s="50">
        <v>0</v>
      </c>
      <c r="W259" s="50">
        <v>0</v>
      </c>
      <c r="X259" s="50">
        <v>0</v>
      </c>
      <c r="Y259" s="50">
        <v>0</v>
      </c>
      <c r="Z259" s="50">
        <v>0</v>
      </c>
      <c r="AA259" s="50">
        <v>0</v>
      </c>
      <c r="AB259" s="50">
        <v>0</v>
      </c>
      <c r="AC259" s="50">
        <v>9.4459947132439225E-7</v>
      </c>
      <c r="AD259" s="50">
        <v>4.221000377582914E-7</v>
      </c>
      <c r="AE259" s="50">
        <v>8.1566159014500038E-7</v>
      </c>
      <c r="AF259" s="50">
        <v>2.7263450664099987E-7</v>
      </c>
      <c r="AG259" s="30">
        <v>6.2729021568300109E-7</v>
      </c>
      <c r="AH259" s="88">
        <v>2.1672708409800012E-7</v>
      </c>
    </row>
    <row r="260" spans="1:34" ht="15" customHeight="1" x14ac:dyDescent="0.25">
      <c r="A260" s="47" t="s">
        <v>10</v>
      </c>
      <c r="B260" s="47" t="s">
        <v>11</v>
      </c>
      <c r="C260" s="47" t="s">
        <v>12</v>
      </c>
      <c r="D260" s="47" t="s">
        <v>13</v>
      </c>
      <c r="E260" s="47" t="s">
        <v>14</v>
      </c>
      <c r="F260" s="47" t="s">
        <v>15</v>
      </c>
      <c r="G260" s="47" t="s">
        <v>518</v>
      </c>
      <c r="H260" s="48" t="s">
        <v>16</v>
      </c>
      <c r="I260" s="49">
        <v>25</v>
      </c>
      <c r="J260" s="50">
        <v>2.6531158070797819E-4</v>
      </c>
      <c r="K260" s="50">
        <v>2.5533211774999995E-4</v>
      </c>
      <c r="L260" s="50">
        <v>2.1647173050000013E-4</v>
      </c>
      <c r="M260" s="50">
        <v>2.5776536650000084E-4</v>
      </c>
      <c r="N260" s="50">
        <v>2.0727123374999996E-4</v>
      </c>
      <c r="O260" s="50">
        <v>2.0878608369999906E-4</v>
      </c>
      <c r="P260" s="50">
        <v>1.4311979987499971E-4</v>
      </c>
      <c r="Q260" s="50">
        <v>2.5400796325E-4</v>
      </c>
      <c r="R260" s="50">
        <v>2.3396456062500012E-4</v>
      </c>
      <c r="S260" s="50">
        <v>1.4158844280613082E-4</v>
      </c>
      <c r="T260" s="50">
        <v>1.6021385481531153E-4</v>
      </c>
      <c r="U260" s="50">
        <v>1.6533633342885075E-4</v>
      </c>
      <c r="V260" s="50">
        <v>1.3196853037378999E-4</v>
      </c>
      <c r="W260" s="50">
        <v>2.1304124669324748E-3</v>
      </c>
      <c r="X260" s="50">
        <v>7.1357801827661999E-4</v>
      </c>
      <c r="Y260" s="50">
        <v>5.7617045653762247E-4</v>
      </c>
      <c r="Z260" s="50">
        <v>2.5328435568528499E-4</v>
      </c>
      <c r="AA260" s="50">
        <v>2.4908068682390948E-4</v>
      </c>
      <c r="AB260" s="50">
        <v>2.8202430195613747E-4</v>
      </c>
      <c r="AC260" s="50">
        <v>1.1659143759733749E-7</v>
      </c>
      <c r="AD260" s="50">
        <v>0</v>
      </c>
      <c r="AE260" s="50">
        <v>0</v>
      </c>
      <c r="AF260" s="50">
        <v>0</v>
      </c>
      <c r="AG260" s="30">
        <v>0</v>
      </c>
      <c r="AH260" s="88">
        <v>0</v>
      </c>
    </row>
    <row r="261" spans="1:34" ht="15" customHeight="1" x14ac:dyDescent="0.25">
      <c r="A261" s="47" t="s">
        <v>10</v>
      </c>
      <c r="B261" s="47" t="s">
        <v>11</v>
      </c>
      <c r="C261" s="47" t="s">
        <v>12</v>
      </c>
      <c r="D261" s="47" t="s">
        <v>13</v>
      </c>
      <c r="E261" s="47" t="s">
        <v>14</v>
      </c>
      <c r="F261" s="47" t="s">
        <v>15</v>
      </c>
      <c r="G261" s="47" t="s">
        <v>518</v>
      </c>
      <c r="H261" s="48" t="s">
        <v>17</v>
      </c>
      <c r="I261" s="49">
        <v>1</v>
      </c>
      <c r="J261" s="50">
        <v>1.0210971275750991</v>
      </c>
      <c r="K261" s="50">
        <v>0.98925569889919995</v>
      </c>
      <c r="L261" s="50">
        <v>0.83638046695740031</v>
      </c>
      <c r="M261" s="50">
        <v>0.99193977078669981</v>
      </c>
      <c r="N261" s="50">
        <v>0.8005044712689996</v>
      </c>
      <c r="O261" s="50">
        <v>0.80817355032366012</v>
      </c>
      <c r="P261" s="50">
        <v>0.55317098507840001</v>
      </c>
      <c r="Q261" s="50">
        <v>0.98398605766309999</v>
      </c>
      <c r="R261" s="50">
        <v>0.90620707973549941</v>
      </c>
      <c r="S261" s="50">
        <v>0.54819052138839297</v>
      </c>
      <c r="T261" s="50">
        <v>0.62059860620438212</v>
      </c>
      <c r="U261" s="50">
        <v>0.64044085450143995</v>
      </c>
      <c r="V261" s="50">
        <v>0.50984316559583398</v>
      </c>
      <c r="W261" s="50">
        <v>0.73843402389027202</v>
      </c>
      <c r="X261" s="50">
        <v>0.247175626188848</v>
      </c>
      <c r="Y261" s="50">
        <v>0.19978058216200698</v>
      </c>
      <c r="Z261" s="50">
        <v>8.7789852310508495E-2</v>
      </c>
      <c r="AA261" s="50">
        <v>8.6133584407059691E-2</v>
      </c>
      <c r="AB261" s="50">
        <v>9.7981780440385496E-2</v>
      </c>
      <c r="AC261" s="50">
        <v>4.0508350485583094E-5</v>
      </c>
      <c r="AD261" s="50">
        <v>0</v>
      </c>
      <c r="AE261" s="50">
        <v>0</v>
      </c>
      <c r="AF261" s="50">
        <v>0</v>
      </c>
      <c r="AG261" s="30">
        <v>0</v>
      </c>
      <c r="AH261" s="88">
        <v>0</v>
      </c>
    </row>
    <row r="262" spans="1:34" ht="15" customHeight="1" x14ac:dyDescent="0.25">
      <c r="A262" s="47" t="s">
        <v>10</v>
      </c>
      <c r="B262" s="47" t="s">
        <v>11</v>
      </c>
      <c r="C262" s="47" t="s">
        <v>12</v>
      </c>
      <c r="D262" s="47" t="s">
        <v>13</v>
      </c>
      <c r="E262" s="47" t="s">
        <v>14</v>
      </c>
      <c r="F262" s="47" t="s">
        <v>15</v>
      </c>
      <c r="G262" s="47" t="s">
        <v>518</v>
      </c>
      <c r="H262" s="48" t="s">
        <v>18</v>
      </c>
      <c r="I262" s="49">
        <v>298</v>
      </c>
      <c r="J262" s="50">
        <v>5.0382198885065748E-3</v>
      </c>
      <c r="K262" s="50">
        <v>4.8602556463879978E-3</v>
      </c>
      <c r="L262" s="50">
        <v>4.1072005907640072E-3</v>
      </c>
      <c r="M262" s="50">
        <v>4.8676970481940042E-3</v>
      </c>
      <c r="N262" s="50">
        <v>3.9307445711520067E-3</v>
      </c>
      <c r="O262" s="50">
        <v>3.9699567295635998E-3</v>
      </c>
      <c r="P262" s="50">
        <v>2.7166189845220005E-3</v>
      </c>
      <c r="Q262" s="50">
        <v>4.8342469385740071E-3</v>
      </c>
      <c r="R262" s="50">
        <v>4.4520106351919886E-3</v>
      </c>
      <c r="S262" s="50">
        <v>2.5247446788884812E-3</v>
      </c>
      <c r="T262" s="50">
        <v>3.0489150514369854E-3</v>
      </c>
      <c r="U262" s="50">
        <v>3.1463972708336129E-3</v>
      </c>
      <c r="V262" s="50">
        <v>2.5036423449610154E-3</v>
      </c>
      <c r="W262" s="50">
        <v>3.6946632451813235E-3</v>
      </c>
      <c r="X262" s="50">
        <v>1.2374544768623231E-3</v>
      </c>
      <c r="Y262" s="50">
        <v>9.9926766480591634E-4</v>
      </c>
      <c r="Z262" s="50">
        <v>4.3925982731586474E-4</v>
      </c>
      <c r="AA262" s="50">
        <v>4.3197285344683157E-4</v>
      </c>
      <c r="AB262" s="50">
        <v>4.8930813168369795E-4</v>
      </c>
      <c r="AC262" s="50">
        <v>2.0227917720673558E-7</v>
      </c>
      <c r="AD262" s="50">
        <v>0</v>
      </c>
      <c r="AE262" s="50">
        <v>0</v>
      </c>
      <c r="AF262" s="50">
        <v>0</v>
      </c>
      <c r="AG262" s="30">
        <v>0</v>
      </c>
      <c r="AH262" s="88">
        <v>0</v>
      </c>
    </row>
    <row r="263" spans="1:34" ht="15" customHeight="1" x14ac:dyDescent="0.25">
      <c r="A263" s="47" t="s">
        <v>10</v>
      </c>
      <c r="B263" s="47" t="s">
        <v>11</v>
      </c>
      <c r="C263" s="47" t="s">
        <v>12</v>
      </c>
      <c r="D263" s="47" t="s">
        <v>13</v>
      </c>
      <c r="E263" s="47" t="s">
        <v>14</v>
      </c>
      <c r="F263" s="47" t="s">
        <v>15</v>
      </c>
      <c r="G263" s="47" t="s">
        <v>750</v>
      </c>
      <c r="H263" s="48" t="s">
        <v>16</v>
      </c>
      <c r="I263" s="49">
        <v>25</v>
      </c>
      <c r="J263" s="50">
        <v>0</v>
      </c>
      <c r="K263" s="50">
        <v>0</v>
      </c>
      <c r="L263" s="50">
        <v>0</v>
      </c>
      <c r="M263" s="50">
        <v>0</v>
      </c>
      <c r="N263" s="50">
        <v>0</v>
      </c>
      <c r="O263" s="50">
        <v>0</v>
      </c>
      <c r="P263" s="50">
        <v>0</v>
      </c>
      <c r="Q263" s="50">
        <v>0</v>
      </c>
      <c r="R263" s="50">
        <v>0</v>
      </c>
      <c r="S263" s="50">
        <v>0</v>
      </c>
      <c r="T263" s="50">
        <v>0</v>
      </c>
      <c r="U263" s="50">
        <v>0</v>
      </c>
      <c r="V263" s="50">
        <v>0</v>
      </c>
      <c r="W263" s="50">
        <v>0</v>
      </c>
      <c r="X263" s="50">
        <v>0</v>
      </c>
      <c r="Y263" s="50">
        <v>0</v>
      </c>
      <c r="Z263" s="50">
        <v>0</v>
      </c>
      <c r="AA263" s="50">
        <v>9.6254872165907756E-6</v>
      </c>
      <c r="AB263" s="50">
        <v>2.9667129948021503E-5</v>
      </c>
      <c r="AC263" s="50">
        <v>5.77971164178275E-6</v>
      </c>
      <c r="AD263" s="50">
        <v>9.6350139817333263E-6</v>
      </c>
      <c r="AE263" s="50">
        <v>1.1677898164737002E-5</v>
      </c>
      <c r="AF263" s="50">
        <v>1.0099536982749999E-6</v>
      </c>
      <c r="AG263" s="30">
        <v>1.3756432838059999E-6</v>
      </c>
      <c r="AH263" s="88">
        <v>1.8350414454909999E-6</v>
      </c>
    </row>
    <row r="264" spans="1:34" ht="15" customHeight="1" x14ac:dyDescent="0.25">
      <c r="A264" s="47" t="s">
        <v>10</v>
      </c>
      <c r="B264" s="47" t="s">
        <v>11</v>
      </c>
      <c r="C264" s="47" t="s">
        <v>12</v>
      </c>
      <c r="D264" s="47" t="s">
        <v>13</v>
      </c>
      <c r="E264" s="47" t="s">
        <v>14</v>
      </c>
      <c r="F264" s="47" t="s">
        <v>15</v>
      </c>
      <c r="G264" s="47" t="s">
        <v>750</v>
      </c>
      <c r="H264" s="48" t="s">
        <v>17</v>
      </c>
      <c r="I264" s="49">
        <v>1</v>
      </c>
      <c r="J264" s="50">
        <v>0</v>
      </c>
      <c r="K264" s="50">
        <v>0</v>
      </c>
      <c r="L264" s="50">
        <v>0</v>
      </c>
      <c r="M264" s="50">
        <v>0</v>
      </c>
      <c r="N264" s="50">
        <v>0</v>
      </c>
      <c r="O264" s="50">
        <v>0</v>
      </c>
      <c r="P264" s="50">
        <v>0</v>
      </c>
      <c r="Q264" s="50">
        <v>0</v>
      </c>
      <c r="R264" s="50">
        <v>0</v>
      </c>
      <c r="S264" s="50">
        <v>0</v>
      </c>
      <c r="T264" s="50">
        <v>0</v>
      </c>
      <c r="U264" s="50">
        <v>0</v>
      </c>
      <c r="V264" s="50">
        <v>0</v>
      </c>
      <c r="W264" s="50">
        <v>0</v>
      </c>
      <c r="X264" s="50">
        <v>0</v>
      </c>
      <c r="Y264" s="50">
        <v>0</v>
      </c>
      <c r="Z264" s="50">
        <v>0</v>
      </c>
      <c r="AA264" s="50">
        <v>2.0758360244998799E-2</v>
      </c>
      <c r="AB264" s="50">
        <v>6.3977582455893606E-2</v>
      </c>
      <c r="AC264" s="50">
        <v>1.2461019207223499E-2</v>
      </c>
      <c r="AD264" s="50">
        <v>2.0778083202916801E-2</v>
      </c>
      <c r="AE264" s="50">
        <v>2.5185458101287202E-2</v>
      </c>
      <c r="AF264" s="50">
        <v>2.1785075603248699E-3</v>
      </c>
      <c r="AG264" s="30">
        <v>2.96656538045824E-3</v>
      </c>
      <c r="AH264" s="88">
        <v>3.9566893951007501E-3</v>
      </c>
    </row>
    <row r="265" spans="1:34" ht="15" customHeight="1" x14ac:dyDescent="0.25">
      <c r="A265" s="47" t="s">
        <v>10</v>
      </c>
      <c r="B265" s="47" t="s">
        <v>11</v>
      </c>
      <c r="C265" s="47" t="s">
        <v>12</v>
      </c>
      <c r="D265" s="47" t="s">
        <v>13</v>
      </c>
      <c r="E265" s="47" t="s">
        <v>14</v>
      </c>
      <c r="F265" s="47" t="s">
        <v>15</v>
      </c>
      <c r="G265" s="47" t="s">
        <v>750</v>
      </c>
      <c r="H265" s="48" t="s">
        <v>18</v>
      </c>
      <c r="I265" s="49">
        <v>298</v>
      </c>
      <c r="J265" s="50">
        <v>0</v>
      </c>
      <c r="K265" s="50">
        <v>0</v>
      </c>
      <c r="L265" s="50">
        <v>0</v>
      </c>
      <c r="M265" s="50">
        <v>0</v>
      </c>
      <c r="N265" s="50">
        <v>0</v>
      </c>
      <c r="O265" s="50">
        <v>0</v>
      </c>
      <c r="P265" s="50">
        <v>0</v>
      </c>
      <c r="Q265" s="50">
        <v>0</v>
      </c>
      <c r="R265" s="50">
        <v>0</v>
      </c>
      <c r="S265" s="50">
        <v>0</v>
      </c>
      <c r="T265" s="50">
        <v>0</v>
      </c>
      <c r="U265" s="50">
        <v>0</v>
      </c>
      <c r="V265" s="50">
        <v>0</v>
      </c>
      <c r="W265" s="50">
        <v>0</v>
      </c>
      <c r="X265" s="50">
        <v>0</v>
      </c>
      <c r="Y265" s="50">
        <v>0</v>
      </c>
      <c r="Z265" s="50">
        <v>0</v>
      </c>
      <c r="AA265" s="50">
        <v>1.1473580762176235E-5</v>
      </c>
      <c r="AB265" s="50">
        <v>3.5363218898041925E-5</v>
      </c>
      <c r="AC265" s="50">
        <v>6.8894162770050383E-6</v>
      </c>
      <c r="AD265" s="50">
        <v>1.1484936666225824E-5</v>
      </c>
      <c r="AE265" s="50">
        <v>1.3920054612367011E-5</v>
      </c>
      <c r="AF265" s="50">
        <v>1.2038648083430014E-6</v>
      </c>
      <c r="AG265" s="30">
        <v>1.6397667942969994E-6</v>
      </c>
      <c r="AH265" s="88">
        <v>2.1873694030259993E-6</v>
      </c>
    </row>
    <row r="266" spans="1:34" ht="15" customHeight="1" x14ac:dyDescent="0.25">
      <c r="A266" s="47" t="s">
        <v>10</v>
      </c>
      <c r="B266" s="47" t="s">
        <v>11</v>
      </c>
      <c r="C266" s="47" t="s">
        <v>12</v>
      </c>
      <c r="D266" s="47" t="s">
        <v>13</v>
      </c>
      <c r="E266" s="47" t="s">
        <v>14</v>
      </c>
      <c r="F266" s="47" t="s">
        <v>15</v>
      </c>
      <c r="G266" s="47" t="s">
        <v>751</v>
      </c>
      <c r="H266" s="48" t="s">
        <v>16</v>
      </c>
      <c r="I266" s="49">
        <v>25</v>
      </c>
      <c r="J266" s="50">
        <v>0</v>
      </c>
      <c r="K266" s="50">
        <v>0</v>
      </c>
      <c r="L266" s="50">
        <v>0</v>
      </c>
      <c r="M266" s="50">
        <v>0</v>
      </c>
      <c r="N266" s="50">
        <v>0</v>
      </c>
      <c r="O266" s="50">
        <v>0</v>
      </c>
      <c r="P266" s="50">
        <v>0</v>
      </c>
      <c r="Q266" s="50">
        <v>0</v>
      </c>
      <c r="R266" s="50">
        <v>0</v>
      </c>
      <c r="S266" s="50">
        <v>0</v>
      </c>
      <c r="T266" s="50">
        <v>0</v>
      </c>
      <c r="U266" s="50">
        <v>0</v>
      </c>
      <c r="V266" s="50">
        <v>0</v>
      </c>
      <c r="W266" s="50">
        <v>0</v>
      </c>
      <c r="X266" s="50">
        <v>0</v>
      </c>
      <c r="Y266" s="50">
        <v>0</v>
      </c>
      <c r="Z266" s="50">
        <v>0</v>
      </c>
      <c r="AA266" s="50">
        <v>7.1524720766032495E-7</v>
      </c>
      <c r="AB266" s="50">
        <v>2.163650472805525E-6</v>
      </c>
      <c r="AC266" s="50">
        <v>3.0687240318681753E-6</v>
      </c>
      <c r="AD266" s="50">
        <v>3.6960602258464249E-6</v>
      </c>
      <c r="AE266" s="50">
        <v>4.0481667808339995E-6</v>
      </c>
      <c r="AF266" s="50">
        <v>2.5369058519999999E-6</v>
      </c>
      <c r="AG266" s="30">
        <v>1.010441159849E-6</v>
      </c>
      <c r="AH266" s="88">
        <v>1.6594566209280001E-6</v>
      </c>
    </row>
    <row r="267" spans="1:34" ht="15" customHeight="1" x14ac:dyDescent="0.25">
      <c r="A267" s="47" t="s">
        <v>10</v>
      </c>
      <c r="B267" s="47" t="s">
        <v>11</v>
      </c>
      <c r="C267" s="47" t="s">
        <v>12</v>
      </c>
      <c r="D267" s="47" t="s">
        <v>13</v>
      </c>
      <c r="E267" s="47" t="s">
        <v>14</v>
      </c>
      <c r="F267" s="47" t="s">
        <v>15</v>
      </c>
      <c r="G267" s="47" t="s">
        <v>751</v>
      </c>
      <c r="H267" s="48" t="s">
        <v>17</v>
      </c>
      <c r="I267" s="49">
        <v>1</v>
      </c>
      <c r="J267" s="50">
        <v>0</v>
      </c>
      <c r="K267" s="50">
        <v>0</v>
      </c>
      <c r="L267" s="50">
        <v>0</v>
      </c>
      <c r="M267" s="50">
        <v>0</v>
      </c>
      <c r="N267" s="50">
        <v>0</v>
      </c>
      <c r="O267" s="50">
        <v>0</v>
      </c>
      <c r="P267" s="50">
        <v>0</v>
      </c>
      <c r="Q267" s="50">
        <v>0</v>
      </c>
      <c r="R267" s="50">
        <v>0</v>
      </c>
      <c r="S267" s="50">
        <v>0</v>
      </c>
      <c r="T267" s="50">
        <v>0</v>
      </c>
      <c r="U267" s="50">
        <v>0</v>
      </c>
      <c r="V267" s="50">
        <v>0</v>
      </c>
      <c r="W267" s="50">
        <v>0</v>
      </c>
      <c r="X267" s="50">
        <v>0</v>
      </c>
      <c r="Y267" s="50">
        <v>0</v>
      </c>
      <c r="Z267" s="50">
        <v>0</v>
      </c>
      <c r="AA267" s="50">
        <v>1.5168962780060201E-3</v>
      </c>
      <c r="AB267" s="50">
        <v>4.58866992272594E-3</v>
      </c>
      <c r="AC267" s="50">
        <v>6.6178067718312998E-3</v>
      </c>
      <c r="AD267" s="50">
        <v>7.9709161882057702E-3</v>
      </c>
      <c r="AE267" s="50">
        <v>8.7285232384787508E-3</v>
      </c>
      <c r="AF267" s="50">
        <v>5.4704847935159997E-3</v>
      </c>
      <c r="AG267" s="30">
        <v>2.1787961153046801E-3</v>
      </c>
      <c r="AH267" s="88">
        <v>3.57901239289356E-3</v>
      </c>
    </row>
    <row r="268" spans="1:34" ht="15" customHeight="1" x14ac:dyDescent="0.25">
      <c r="A268" s="47" t="s">
        <v>10</v>
      </c>
      <c r="B268" s="47" t="s">
        <v>11</v>
      </c>
      <c r="C268" s="47" t="s">
        <v>12</v>
      </c>
      <c r="D268" s="47" t="s">
        <v>13</v>
      </c>
      <c r="E268" s="47" t="s">
        <v>14</v>
      </c>
      <c r="F268" s="47" t="s">
        <v>15</v>
      </c>
      <c r="G268" s="47" t="s">
        <v>751</v>
      </c>
      <c r="H268" s="48" t="s">
        <v>18</v>
      </c>
      <c r="I268" s="49">
        <v>298</v>
      </c>
      <c r="J268" s="50">
        <v>0</v>
      </c>
      <c r="K268" s="50">
        <v>0</v>
      </c>
      <c r="L268" s="50">
        <v>0</v>
      </c>
      <c r="M268" s="50">
        <v>0</v>
      </c>
      <c r="N268" s="50">
        <v>0</v>
      </c>
      <c r="O268" s="50">
        <v>0</v>
      </c>
      <c r="P268" s="50">
        <v>0</v>
      </c>
      <c r="Q268" s="50">
        <v>0</v>
      </c>
      <c r="R268" s="50">
        <v>0</v>
      </c>
      <c r="S268" s="50">
        <v>0</v>
      </c>
      <c r="T268" s="50">
        <v>0</v>
      </c>
      <c r="U268" s="50">
        <v>0</v>
      </c>
      <c r="V268" s="50">
        <v>0</v>
      </c>
      <c r="W268" s="50">
        <v>0</v>
      </c>
      <c r="X268" s="50">
        <v>0</v>
      </c>
      <c r="Y268" s="50">
        <v>0</v>
      </c>
      <c r="Z268" s="50">
        <v>0</v>
      </c>
      <c r="AA268" s="50">
        <v>8.5257467153110736E-7</v>
      </c>
      <c r="AB268" s="50">
        <v>2.5790713635841652E-6</v>
      </c>
      <c r="AC268" s="50">
        <v>3.6584704972272287E-6</v>
      </c>
      <c r="AD268" s="50">
        <v>4.4060928481811367E-6</v>
      </c>
      <c r="AE268" s="50">
        <v>4.8251022923800087E-6</v>
      </c>
      <c r="AF268" s="50">
        <v>3.023763479999988E-6</v>
      </c>
      <c r="AG268" s="30">
        <v>1.2042071226989992E-6</v>
      </c>
      <c r="AH268" s="88">
        <v>1.9782166363040007E-6</v>
      </c>
    </row>
    <row r="269" spans="1:34" ht="15" customHeight="1" x14ac:dyDescent="0.25">
      <c r="A269" s="47" t="s">
        <v>10</v>
      </c>
      <c r="B269" s="47" t="s">
        <v>11</v>
      </c>
      <c r="C269" s="47" t="s">
        <v>12</v>
      </c>
      <c r="D269" s="47" t="s">
        <v>13</v>
      </c>
      <c r="E269" s="47" t="s">
        <v>14</v>
      </c>
      <c r="F269" s="47" t="s">
        <v>15</v>
      </c>
      <c r="G269" s="47" t="s">
        <v>752</v>
      </c>
      <c r="H269" s="48" t="s">
        <v>16</v>
      </c>
      <c r="I269" s="49">
        <v>25</v>
      </c>
      <c r="J269" s="50">
        <v>0</v>
      </c>
      <c r="K269" s="50">
        <v>0</v>
      </c>
      <c r="L269" s="50">
        <v>0</v>
      </c>
      <c r="M269" s="50">
        <v>0</v>
      </c>
      <c r="N269" s="50">
        <v>0</v>
      </c>
      <c r="O269" s="50">
        <v>0</v>
      </c>
      <c r="P269" s="50">
        <v>0</v>
      </c>
      <c r="Q269" s="50">
        <v>0</v>
      </c>
      <c r="R269" s="50">
        <v>0</v>
      </c>
      <c r="S269" s="50">
        <v>0</v>
      </c>
      <c r="T269" s="50">
        <v>0</v>
      </c>
      <c r="U269" s="50">
        <v>0</v>
      </c>
      <c r="V269" s="50">
        <v>0</v>
      </c>
      <c r="W269" s="50">
        <v>0</v>
      </c>
      <c r="X269" s="50">
        <v>0</v>
      </c>
      <c r="Y269" s="50">
        <v>0</v>
      </c>
      <c r="Z269" s="50">
        <v>0</v>
      </c>
      <c r="AA269" s="50">
        <v>0</v>
      </c>
      <c r="AB269" s="50">
        <v>0</v>
      </c>
      <c r="AC269" s="50">
        <v>0</v>
      </c>
      <c r="AD269" s="50">
        <v>0</v>
      </c>
      <c r="AE269" s="50">
        <v>0</v>
      </c>
      <c r="AF269" s="50">
        <v>2.530674258062E-6</v>
      </c>
      <c r="AG269" s="30">
        <v>4.7379195799999993E-10</v>
      </c>
      <c r="AH269" s="88">
        <v>0</v>
      </c>
    </row>
    <row r="270" spans="1:34" ht="15" customHeight="1" x14ac:dyDescent="0.25">
      <c r="A270" s="47" t="s">
        <v>10</v>
      </c>
      <c r="B270" s="47" t="s">
        <v>11</v>
      </c>
      <c r="C270" s="47" t="s">
        <v>12</v>
      </c>
      <c r="D270" s="47" t="s">
        <v>13</v>
      </c>
      <c r="E270" s="47" t="s">
        <v>14</v>
      </c>
      <c r="F270" s="47" t="s">
        <v>15</v>
      </c>
      <c r="G270" s="47" t="s">
        <v>752</v>
      </c>
      <c r="H270" s="48" t="s">
        <v>17</v>
      </c>
      <c r="I270" s="49">
        <v>1</v>
      </c>
      <c r="J270" s="50">
        <v>0</v>
      </c>
      <c r="K270" s="50">
        <v>0</v>
      </c>
      <c r="L270" s="50">
        <v>0</v>
      </c>
      <c r="M270" s="50">
        <v>0</v>
      </c>
      <c r="N270" s="50">
        <v>0</v>
      </c>
      <c r="O270" s="50">
        <v>0</v>
      </c>
      <c r="P270" s="50">
        <v>0</v>
      </c>
      <c r="Q270" s="50">
        <v>0</v>
      </c>
      <c r="R270" s="50">
        <v>0</v>
      </c>
      <c r="S270" s="50">
        <v>0</v>
      </c>
      <c r="T270" s="50">
        <v>0</v>
      </c>
      <c r="U270" s="50">
        <v>0</v>
      </c>
      <c r="V270" s="50">
        <v>0</v>
      </c>
      <c r="W270" s="50">
        <v>0</v>
      </c>
      <c r="X270" s="50">
        <v>0</v>
      </c>
      <c r="Y270" s="50">
        <v>0</v>
      </c>
      <c r="Z270" s="50">
        <v>0</v>
      </c>
      <c r="AA270" s="50">
        <v>0</v>
      </c>
      <c r="AB270" s="50">
        <v>0</v>
      </c>
      <c r="AC270" s="50">
        <v>0</v>
      </c>
      <c r="AD270" s="50">
        <v>0</v>
      </c>
      <c r="AE270" s="50">
        <v>0</v>
      </c>
      <c r="AF270" s="50">
        <v>5.3670539664979399E-3</v>
      </c>
      <c r="AG270" s="30">
        <v>1.004817985437E-6</v>
      </c>
      <c r="AH270" s="88">
        <v>0</v>
      </c>
    </row>
    <row r="271" spans="1:34" ht="15" customHeight="1" x14ac:dyDescent="0.25">
      <c r="A271" s="47" t="s">
        <v>10</v>
      </c>
      <c r="B271" s="47" t="s">
        <v>11</v>
      </c>
      <c r="C271" s="47" t="s">
        <v>12</v>
      </c>
      <c r="D271" s="47" t="s">
        <v>13</v>
      </c>
      <c r="E271" s="47" t="s">
        <v>14</v>
      </c>
      <c r="F271" s="47" t="s">
        <v>15</v>
      </c>
      <c r="G271" s="47" t="s">
        <v>752</v>
      </c>
      <c r="H271" s="48" t="s">
        <v>18</v>
      </c>
      <c r="I271" s="49">
        <v>298</v>
      </c>
      <c r="J271" s="50">
        <v>0</v>
      </c>
      <c r="K271" s="50">
        <v>0</v>
      </c>
      <c r="L271" s="50">
        <v>0</v>
      </c>
      <c r="M271" s="50">
        <v>0</v>
      </c>
      <c r="N271" s="50">
        <v>0</v>
      </c>
      <c r="O271" s="50">
        <v>0</v>
      </c>
      <c r="P271" s="50">
        <v>0</v>
      </c>
      <c r="Q271" s="50">
        <v>0</v>
      </c>
      <c r="R271" s="50">
        <v>0</v>
      </c>
      <c r="S271" s="50">
        <v>0</v>
      </c>
      <c r="T271" s="50">
        <v>0</v>
      </c>
      <c r="U271" s="50">
        <v>0</v>
      </c>
      <c r="V271" s="50">
        <v>0</v>
      </c>
      <c r="W271" s="50">
        <v>0</v>
      </c>
      <c r="X271" s="50">
        <v>0</v>
      </c>
      <c r="Y271" s="50">
        <v>0</v>
      </c>
      <c r="Z271" s="50">
        <v>0</v>
      </c>
      <c r="AA271" s="50">
        <v>0</v>
      </c>
      <c r="AB271" s="50">
        <v>0</v>
      </c>
      <c r="AC271" s="50">
        <v>0</v>
      </c>
      <c r="AD271" s="50">
        <v>0</v>
      </c>
      <c r="AE271" s="50">
        <v>0</v>
      </c>
      <c r="AF271" s="50">
        <v>3.0165637156099931E-6</v>
      </c>
      <c r="AG271" s="30">
        <v>5.6476001400000139E-10</v>
      </c>
      <c r="AH271" s="88">
        <v>0</v>
      </c>
    </row>
    <row r="272" spans="1:34" ht="15" customHeight="1" x14ac:dyDescent="0.25">
      <c r="A272" s="47" t="s">
        <v>10</v>
      </c>
      <c r="B272" s="47" t="s">
        <v>11</v>
      </c>
      <c r="C272" s="47" t="s">
        <v>12</v>
      </c>
      <c r="D272" s="47" t="s">
        <v>13</v>
      </c>
      <c r="E272" s="47" t="s">
        <v>14</v>
      </c>
      <c r="F272" s="47" t="s">
        <v>15</v>
      </c>
      <c r="G272" s="47" t="s">
        <v>753</v>
      </c>
      <c r="H272" s="48" t="s">
        <v>16</v>
      </c>
      <c r="I272" s="49">
        <v>25</v>
      </c>
      <c r="J272" s="50">
        <v>0</v>
      </c>
      <c r="K272" s="50">
        <v>0</v>
      </c>
      <c r="L272" s="50">
        <v>0</v>
      </c>
      <c r="M272" s="50">
        <v>0</v>
      </c>
      <c r="N272" s="50">
        <v>0</v>
      </c>
      <c r="O272" s="50">
        <v>0</v>
      </c>
      <c r="P272" s="50">
        <v>0</v>
      </c>
      <c r="Q272" s="50">
        <v>0</v>
      </c>
      <c r="R272" s="50">
        <v>0</v>
      </c>
      <c r="S272" s="50">
        <v>0</v>
      </c>
      <c r="T272" s="50">
        <v>0</v>
      </c>
      <c r="U272" s="50">
        <v>0</v>
      </c>
      <c r="V272" s="50">
        <v>0</v>
      </c>
      <c r="W272" s="50">
        <v>1.5231202514147378E-7</v>
      </c>
      <c r="X272" s="50">
        <v>3.0893825595914748E-7</v>
      </c>
      <c r="Y272" s="50">
        <v>0</v>
      </c>
      <c r="Z272" s="50">
        <v>6.5761197518976499E-5</v>
      </c>
      <c r="AA272" s="50">
        <v>2.7623546277008251E-5</v>
      </c>
      <c r="AB272" s="50">
        <v>9.2377694390901994E-6</v>
      </c>
      <c r="AC272" s="50">
        <v>2.0595505666149651E-5</v>
      </c>
      <c r="AD272" s="50">
        <v>7.4062362594559501E-6</v>
      </c>
      <c r="AE272" s="50">
        <v>2.1077755969868998E-5</v>
      </c>
      <c r="AF272" s="50">
        <v>9.7248606324199989E-6</v>
      </c>
      <c r="AG272" s="30">
        <v>6.142235622301E-6</v>
      </c>
      <c r="AH272" s="88">
        <v>6.7166374362910008E-6</v>
      </c>
    </row>
    <row r="273" spans="1:34" ht="15" customHeight="1" x14ac:dyDescent="0.25">
      <c r="A273" s="47" t="s">
        <v>10</v>
      </c>
      <c r="B273" s="47" t="s">
        <v>11</v>
      </c>
      <c r="C273" s="47" t="s">
        <v>12</v>
      </c>
      <c r="D273" s="47" t="s">
        <v>13</v>
      </c>
      <c r="E273" s="47" t="s">
        <v>14</v>
      </c>
      <c r="F273" s="47" t="s">
        <v>15</v>
      </c>
      <c r="G273" s="47" t="s">
        <v>753</v>
      </c>
      <c r="H273" s="48" t="s">
        <v>17</v>
      </c>
      <c r="I273" s="49">
        <v>1</v>
      </c>
      <c r="J273" s="50">
        <v>0</v>
      </c>
      <c r="K273" s="50">
        <v>0</v>
      </c>
      <c r="L273" s="50">
        <v>0</v>
      </c>
      <c r="M273" s="50">
        <v>0</v>
      </c>
      <c r="N273" s="50">
        <v>0</v>
      </c>
      <c r="O273" s="50">
        <v>0</v>
      </c>
      <c r="P273" s="50">
        <v>0</v>
      </c>
      <c r="Q273" s="50">
        <v>0</v>
      </c>
      <c r="R273" s="50">
        <v>0</v>
      </c>
      <c r="S273" s="50">
        <v>0</v>
      </c>
      <c r="T273" s="50">
        <v>0</v>
      </c>
      <c r="U273" s="50">
        <v>0</v>
      </c>
      <c r="V273" s="50">
        <v>0</v>
      </c>
      <c r="W273" s="50">
        <v>3.2302334292003696E-4</v>
      </c>
      <c r="X273" s="50">
        <v>6.66243128687776E-4</v>
      </c>
      <c r="Y273" s="50">
        <v>0</v>
      </c>
      <c r="Z273" s="50">
        <v>0.14180516970191401</v>
      </c>
      <c r="AA273" s="50">
        <v>5.9582056595131799E-2</v>
      </c>
      <c r="AB273" s="50">
        <v>1.9919396105722402E-2</v>
      </c>
      <c r="AC273" s="50">
        <v>4.4421646581098297E-2</v>
      </c>
      <c r="AD273" s="50">
        <v>1.5971875198517501E-2</v>
      </c>
      <c r="AE273" s="50">
        <v>4.5461499380736396E-2</v>
      </c>
      <c r="AF273" s="50">
        <v>2.0967178749968497E-2</v>
      </c>
      <c r="AG273" s="30">
        <v>1.3250351033784901E-2</v>
      </c>
      <c r="AH273" s="88">
        <v>1.44899298628605E-2</v>
      </c>
    </row>
    <row r="274" spans="1:34" ht="15" customHeight="1" x14ac:dyDescent="0.25">
      <c r="A274" s="47" t="s">
        <v>10</v>
      </c>
      <c r="B274" s="47" t="s">
        <v>11</v>
      </c>
      <c r="C274" s="47" t="s">
        <v>12</v>
      </c>
      <c r="D274" s="47" t="s">
        <v>13</v>
      </c>
      <c r="E274" s="47" t="s">
        <v>14</v>
      </c>
      <c r="F274" s="47" t="s">
        <v>15</v>
      </c>
      <c r="G274" s="47" t="s">
        <v>753</v>
      </c>
      <c r="H274" s="48" t="s">
        <v>18</v>
      </c>
      <c r="I274" s="49">
        <v>298</v>
      </c>
      <c r="J274" s="50">
        <v>0</v>
      </c>
      <c r="K274" s="50">
        <v>0</v>
      </c>
      <c r="L274" s="50">
        <v>0</v>
      </c>
      <c r="M274" s="50">
        <v>0</v>
      </c>
      <c r="N274" s="50">
        <v>0</v>
      </c>
      <c r="O274" s="50">
        <v>0</v>
      </c>
      <c r="P274" s="50">
        <v>0</v>
      </c>
      <c r="Q274" s="50">
        <v>0</v>
      </c>
      <c r="R274" s="50">
        <v>0</v>
      </c>
      <c r="S274" s="50">
        <v>0</v>
      </c>
      <c r="T274" s="50">
        <v>0</v>
      </c>
      <c r="U274" s="50">
        <v>0</v>
      </c>
      <c r="V274" s="50">
        <v>0</v>
      </c>
      <c r="W274" s="50">
        <v>1.8155593396863642E-7</v>
      </c>
      <c r="X274" s="50">
        <v>3.6825440110330383E-7</v>
      </c>
      <c r="Y274" s="50">
        <v>0</v>
      </c>
      <c r="Z274" s="50">
        <v>7.8387347442619997E-5</v>
      </c>
      <c r="AA274" s="50">
        <v>3.2927267162193828E-5</v>
      </c>
      <c r="AB274" s="50">
        <v>1.1011421171395579E-5</v>
      </c>
      <c r="AC274" s="50">
        <v>2.4549842754050412E-5</v>
      </c>
      <c r="AD274" s="50">
        <v>8.8282336212711347E-6</v>
      </c>
      <c r="AE274" s="50">
        <v>2.5124685116083015E-5</v>
      </c>
      <c r="AF274" s="50">
        <v>1.1592033873844996E-5</v>
      </c>
      <c r="AG274" s="30">
        <v>7.3215448617819877E-6</v>
      </c>
      <c r="AH274" s="88">
        <v>8.0062318240589907E-6</v>
      </c>
    </row>
    <row r="275" spans="1:34" ht="15" customHeight="1" x14ac:dyDescent="0.25">
      <c r="A275" s="47" t="s">
        <v>10</v>
      </c>
      <c r="B275" s="47" t="s">
        <v>11</v>
      </c>
      <c r="C275" s="47" t="s">
        <v>12</v>
      </c>
      <c r="D275" s="47" t="s">
        <v>13</v>
      </c>
      <c r="E275" s="47" t="s">
        <v>14</v>
      </c>
      <c r="F275" s="47" t="s">
        <v>15</v>
      </c>
      <c r="G275" s="47" t="s">
        <v>754</v>
      </c>
      <c r="H275" s="48" t="s">
        <v>16</v>
      </c>
      <c r="I275" s="49">
        <v>25</v>
      </c>
      <c r="J275" s="50">
        <v>0</v>
      </c>
      <c r="K275" s="50">
        <v>0</v>
      </c>
      <c r="L275" s="50">
        <v>0</v>
      </c>
      <c r="M275" s="50">
        <v>0</v>
      </c>
      <c r="N275" s="50">
        <v>0</v>
      </c>
      <c r="O275" s="50">
        <v>0</v>
      </c>
      <c r="P275" s="50">
        <v>0</v>
      </c>
      <c r="Q275" s="50">
        <v>0</v>
      </c>
      <c r="R275" s="50">
        <v>0</v>
      </c>
      <c r="S275" s="50">
        <v>0</v>
      </c>
      <c r="T275" s="50">
        <v>0</v>
      </c>
      <c r="U275" s="50">
        <v>2.6877259523809497E-5</v>
      </c>
      <c r="V275" s="50">
        <v>0</v>
      </c>
      <c r="W275" s="50">
        <v>1.0099003508252099E-4</v>
      </c>
      <c r="X275" s="50">
        <v>1.1464152619047626E-4</v>
      </c>
      <c r="Y275" s="50">
        <v>1.082431828165275E-4</v>
      </c>
      <c r="Z275" s="50">
        <v>1.0886149047619051E-4</v>
      </c>
      <c r="AA275" s="50">
        <v>4.7002547036953491E-5</v>
      </c>
      <c r="AB275" s="50">
        <v>5.9874422841814497E-5</v>
      </c>
      <c r="AC275" s="50">
        <v>1.594109908771E-5</v>
      </c>
      <c r="AD275" s="50">
        <v>3.0548144087940499E-6</v>
      </c>
      <c r="AE275" s="50">
        <v>1.0353659457087002E-5</v>
      </c>
      <c r="AF275" s="50">
        <v>9.4720553909259989E-6</v>
      </c>
      <c r="AG275" s="30">
        <v>8.8163194260029991E-6</v>
      </c>
      <c r="AH275" s="88">
        <v>1.0956106832939E-5</v>
      </c>
    </row>
    <row r="276" spans="1:34" ht="15" customHeight="1" x14ac:dyDescent="0.25">
      <c r="A276" s="47" t="s">
        <v>10</v>
      </c>
      <c r="B276" s="47" t="s">
        <v>11</v>
      </c>
      <c r="C276" s="47" t="s">
        <v>12</v>
      </c>
      <c r="D276" s="47" t="s">
        <v>13</v>
      </c>
      <c r="E276" s="47" t="s">
        <v>14</v>
      </c>
      <c r="F276" s="47" t="s">
        <v>15</v>
      </c>
      <c r="G276" s="47" t="s">
        <v>754</v>
      </c>
      <c r="H276" s="48" t="s">
        <v>17</v>
      </c>
      <c r="I276" s="49">
        <v>1</v>
      </c>
      <c r="J276" s="50">
        <v>0</v>
      </c>
      <c r="K276" s="50">
        <v>0</v>
      </c>
      <c r="L276" s="50">
        <v>0</v>
      </c>
      <c r="M276" s="50">
        <v>0</v>
      </c>
      <c r="N276" s="50">
        <v>0</v>
      </c>
      <c r="O276" s="50">
        <v>0</v>
      </c>
      <c r="P276" s="50">
        <v>0</v>
      </c>
      <c r="Q276" s="50">
        <v>0</v>
      </c>
      <c r="R276" s="50">
        <v>0</v>
      </c>
      <c r="S276" s="50">
        <v>0</v>
      </c>
      <c r="T276" s="50">
        <v>0</v>
      </c>
      <c r="U276" s="50">
        <v>5.6994553975000001E-2</v>
      </c>
      <c r="V276" s="50">
        <v>0</v>
      </c>
      <c r="W276" s="50">
        <v>0.21784673545296099</v>
      </c>
      <c r="X276" s="50">
        <v>0.24804769158600001</v>
      </c>
      <c r="Y276" s="50">
        <v>0.235007678670825</v>
      </c>
      <c r="Z276" s="50">
        <v>0.230873752347</v>
      </c>
      <c r="AA276" s="50">
        <v>0.10360099327639</v>
      </c>
      <c r="AB276" s="50">
        <v>0.134010277124642</v>
      </c>
      <c r="AC276" s="50">
        <v>3.50555510130557E-2</v>
      </c>
      <c r="AD276" s="50">
        <v>6.71940971355133E-3</v>
      </c>
      <c r="AE276" s="50">
        <v>2.2768792987361699E-2</v>
      </c>
      <c r="AF276" s="50">
        <v>2.0794053628219001E-2</v>
      </c>
      <c r="AG276" s="30">
        <v>1.93905279536946E-2</v>
      </c>
      <c r="AH276" s="88">
        <v>2.36225413345779E-2</v>
      </c>
    </row>
    <row r="277" spans="1:34" ht="15" customHeight="1" x14ac:dyDescent="0.25">
      <c r="A277" s="47" t="s">
        <v>10</v>
      </c>
      <c r="B277" s="47" t="s">
        <v>11</v>
      </c>
      <c r="C277" s="47" t="s">
        <v>12</v>
      </c>
      <c r="D277" s="47" t="s">
        <v>13</v>
      </c>
      <c r="E277" s="47" t="s">
        <v>14</v>
      </c>
      <c r="F277" s="47" t="s">
        <v>15</v>
      </c>
      <c r="G277" s="47" t="s">
        <v>754</v>
      </c>
      <c r="H277" s="48" t="s">
        <v>18</v>
      </c>
      <c r="I277" s="49">
        <v>298</v>
      </c>
      <c r="J277" s="50">
        <v>0</v>
      </c>
      <c r="K277" s="50">
        <v>0</v>
      </c>
      <c r="L277" s="50">
        <v>0</v>
      </c>
      <c r="M277" s="50">
        <v>0</v>
      </c>
      <c r="N277" s="50">
        <v>0</v>
      </c>
      <c r="O277" s="50">
        <v>0</v>
      </c>
      <c r="P277" s="50">
        <v>0</v>
      </c>
      <c r="Q277" s="50">
        <v>0</v>
      </c>
      <c r="R277" s="50">
        <v>0</v>
      </c>
      <c r="S277" s="50">
        <v>0</v>
      </c>
      <c r="T277" s="50">
        <v>0</v>
      </c>
      <c r="U277" s="50">
        <v>3.2035634451612883E-5</v>
      </c>
      <c r="V277" s="50">
        <v>0</v>
      </c>
      <c r="W277" s="50">
        <v>1.2038012181836534E-4</v>
      </c>
      <c r="X277" s="50">
        <v>1.366522584903227E-4</v>
      </c>
      <c r="Y277" s="50">
        <v>1.2902587391730019E-4</v>
      </c>
      <c r="Z277" s="50">
        <v>1.2976314063225798E-4</v>
      </c>
      <c r="AA277" s="50">
        <v>5.6027036068048576E-5</v>
      </c>
      <c r="AB277" s="50">
        <v>7.1370312027442881E-5</v>
      </c>
      <c r="AC277" s="50">
        <v>1.9001790112550317E-5</v>
      </c>
      <c r="AD277" s="50">
        <v>3.6413387752828653E-6</v>
      </c>
      <c r="AE277" s="50">
        <v>1.2341562072848001E-5</v>
      </c>
      <c r="AF277" s="50">
        <v>1.1290690025985014E-5</v>
      </c>
      <c r="AG277" s="30">
        <v>1.0509052755795996E-5</v>
      </c>
      <c r="AH277" s="88">
        <v>1.305967934486299E-5</v>
      </c>
    </row>
    <row r="278" spans="1:34" ht="15" customHeight="1" x14ac:dyDescent="0.25">
      <c r="A278" s="47" t="s">
        <v>10</v>
      </c>
      <c r="B278" s="47" t="s">
        <v>11</v>
      </c>
      <c r="C278" s="47" t="s">
        <v>12</v>
      </c>
      <c r="D278" s="47" t="s">
        <v>13</v>
      </c>
      <c r="E278" s="47" t="s">
        <v>14</v>
      </c>
      <c r="F278" s="47" t="s">
        <v>15</v>
      </c>
      <c r="G278" s="47" t="s">
        <v>755</v>
      </c>
      <c r="H278" s="48" t="s">
        <v>16</v>
      </c>
      <c r="I278" s="49">
        <v>25</v>
      </c>
      <c r="J278" s="50">
        <v>0</v>
      </c>
      <c r="K278" s="50">
        <v>0</v>
      </c>
      <c r="L278" s="50">
        <v>0</v>
      </c>
      <c r="M278" s="50">
        <v>0</v>
      </c>
      <c r="N278" s="50">
        <v>0</v>
      </c>
      <c r="O278" s="50">
        <v>0</v>
      </c>
      <c r="P278" s="50">
        <v>0</v>
      </c>
      <c r="Q278" s="50">
        <v>0</v>
      </c>
      <c r="R278" s="50">
        <v>0</v>
      </c>
      <c r="S278" s="50">
        <v>0</v>
      </c>
      <c r="T278" s="50">
        <v>2.7090337264551184E-6</v>
      </c>
      <c r="U278" s="50">
        <v>3.3935715806889502E-6</v>
      </c>
      <c r="V278" s="50">
        <v>5.4483493688910756E-6</v>
      </c>
      <c r="W278" s="50">
        <v>0</v>
      </c>
      <c r="X278" s="50">
        <v>0</v>
      </c>
      <c r="Y278" s="50">
        <v>0</v>
      </c>
      <c r="Z278" s="50">
        <v>0</v>
      </c>
      <c r="AA278" s="50">
        <v>0</v>
      </c>
      <c r="AB278" s="50">
        <v>0</v>
      </c>
      <c r="AC278" s="50">
        <v>0</v>
      </c>
      <c r="AD278" s="50">
        <v>0</v>
      </c>
      <c r="AE278" s="50">
        <v>0</v>
      </c>
      <c r="AF278" s="50">
        <v>0</v>
      </c>
      <c r="AG278" s="30">
        <v>0</v>
      </c>
      <c r="AH278" s="88">
        <v>0</v>
      </c>
    </row>
    <row r="279" spans="1:34" ht="15" customHeight="1" x14ac:dyDescent="0.25">
      <c r="A279" s="47" t="s">
        <v>10</v>
      </c>
      <c r="B279" s="47" t="s">
        <v>11</v>
      </c>
      <c r="C279" s="47" t="s">
        <v>12</v>
      </c>
      <c r="D279" s="47" t="s">
        <v>13</v>
      </c>
      <c r="E279" s="47" t="s">
        <v>14</v>
      </c>
      <c r="F279" s="47" t="s">
        <v>15</v>
      </c>
      <c r="G279" s="47" t="s">
        <v>755</v>
      </c>
      <c r="H279" s="48" t="s">
        <v>17</v>
      </c>
      <c r="I279" s="49">
        <v>1</v>
      </c>
      <c r="J279" s="50">
        <v>0</v>
      </c>
      <c r="K279" s="50">
        <v>0</v>
      </c>
      <c r="L279" s="50">
        <v>0</v>
      </c>
      <c r="M279" s="50">
        <v>0</v>
      </c>
      <c r="N279" s="50">
        <v>0</v>
      </c>
      <c r="O279" s="50">
        <v>0</v>
      </c>
      <c r="P279" s="50">
        <v>0</v>
      </c>
      <c r="Q279" s="50">
        <v>0</v>
      </c>
      <c r="R279" s="50">
        <v>0</v>
      </c>
      <c r="S279" s="50">
        <v>0</v>
      </c>
      <c r="T279" s="50">
        <v>5.7453187270660013E-3</v>
      </c>
      <c r="U279" s="50">
        <v>7.1970866083251308E-3</v>
      </c>
      <c r="V279" s="50">
        <v>1.1554859341544202E-2</v>
      </c>
      <c r="W279" s="50">
        <v>0</v>
      </c>
      <c r="X279" s="50">
        <v>0</v>
      </c>
      <c r="Y279" s="50">
        <v>0</v>
      </c>
      <c r="Z279" s="50">
        <v>0</v>
      </c>
      <c r="AA279" s="50">
        <v>0</v>
      </c>
      <c r="AB279" s="50">
        <v>0</v>
      </c>
      <c r="AC279" s="50">
        <v>0</v>
      </c>
      <c r="AD279" s="50">
        <v>0</v>
      </c>
      <c r="AE279" s="50">
        <v>0</v>
      </c>
      <c r="AF279" s="50">
        <v>0</v>
      </c>
      <c r="AG279" s="30">
        <v>0</v>
      </c>
      <c r="AH279" s="88">
        <v>0</v>
      </c>
    </row>
    <row r="280" spans="1:34" ht="15" customHeight="1" x14ac:dyDescent="0.25">
      <c r="A280" s="47" t="s">
        <v>10</v>
      </c>
      <c r="B280" s="47" t="s">
        <v>11</v>
      </c>
      <c r="C280" s="47" t="s">
        <v>12</v>
      </c>
      <c r="D280" s="47" t="s">
        <v>13</v>
      </c>
      <c r="E280" s="47" t="s">
        <v>14</v>
      </c>
      <c r="F280" s="47" t="s">
        <v>15</v>
      </c>
      <c r="G280" s="47" t="s">
        <v>755</v>
      </c>
      <c r="H280" s="48" t="s">
        <v>18</v>
      </c>
      <c r="I280" s="49">
        <v>298</v>
      </c>
      <c r="J280" s="50">
        <v>0</v>
      </c>
      <c r="K280" s="50">
        <v>0</v>
      </c>
      <c r="L280" s="50">
        <v>0</v>
      </c>
      <c r="M280" s="50">
        <v>0</v>
      </c>
      <c r="N280" s="50">
        <v>0</v>
      </c>
      <c r="O280" s="50">
        <v>0</v>
      </c>
      <c r="P280" s="50">
        <v>0</v>
      </c>
      <c r="Q280" s="50">
        <v>0</v>
      </c>
      <c r="R280" s="50">
        <v>0</v>
      </c>
      <c r="S280" s="50">
        <v>0</v>
      </c>
      <c r="T280" s="50">
        <v>3.2291682019345006E-6</v>
      </c>
      <c r="U280" s="50">
        <v>4.0451373241812277E-6</v>
      </c>
      <c r="V280" s="50">
        <v>6.4944324477181608E-6</v>
      </c>
      <c r="W280" s="50">
        <v>0</v>
      </c>
      <c r="X280" s="50">
        <v>0</v>
      </c>
      <c r="Y280" s="50">
        <v>0</v>
      </c>
      <c r="Z280" s="50">
        <v>0</v>
      </c>
      <c r="AA280" s="50">
        <v>0</v>
      </c>
      <c r="AB280" s="50">
        <v>0</v>
      </c>
      <c r="AC280" s="50">
        <v>0</v>
      </c>
      <c r="AD280" s="50">
        <v>0</v>
      </c>
      <c r="AE280" s="50">
        <v>0</v>
      </c>
      <c r="AF280" s="50">
        <v>0</v>
      </c>
      <c r="AG280" s="30">
        <v>0</v>
      </c>
      <c r="AH280" s="88">
        <v>0</v>
      </c>
    </row>
    <row r="281" spans="1:34" ht="15" customHeight="1" x14ac:dyDescent="0.25">
      <c r="A281" s="47" t="s">
        <v>10</v>
      </c>
      <c r="B281" s="47" t="s">
        <v>11</v>
      </c>
      <c r="C281" s="47" t="s">
        <v>12</v>
      </c>
      <c r="D281" s="47" t="s">
        <v>13</v>
      </c>
      <c r="E281" s="47" t="s">
        <v>14</v>
      </c>
      <c r="F281" s="47" t="s">
        <v>15</v>
      </c>
      <c r="G281" s="47" t="s">
        <v>756</v>
      </c>
      <c r="H281" s="48" t="s">
        <v>16</v>
      </c>
      <c r="I281" s="49">
        <v>25</v>
      </c>
      <c r="J281" s="50">
        <v>0</v>
      </c>
      <c r="K281" s="50">
        <v>0</v>
      </c>
      <c r="L281" s="50">
        <v>0</v>
      </c>
      <c r="M281" s="50">
        <v>0</v>
      </c>
      <c r="N281" s="50">
        <v>0</v>
      </c>
      <c r="O281" s="50">
        <v>0</v>
      </c>
      <c r="P281" s="50">
        <v>0</v>
      </c>
      <c r="Q281" s="50">
        <v>0</v>
      </c>
      <c r="R281" s="50">
        <v>0</v>
      </c>
      <c r="S281" s="50">
        <v>4.3869449166305873E-4</v>
      </c>
      <c r="T281" s="50">
        <v>4.8877098522661657E-4</v>
      </c>
      <c r="U281" s="50">
        <v>7.5113659763673006E-6</v>
      </c>
      <c r="V281" s="50">
        <v>3.7044984061786749E-5</v>
      </c>
      <c r="W281" s="50">
        <v>1.9664517621621049E-5</v>
      </c>
      <c r="X281" s="50">
        <v>1.023213329814125E-4</v>
      </c>
      <c r="Y281" s="50">
        <v>1.0493778451206924E-4</v>
      </c>
      <c r="Z281" s="50">
        <v>2.2347057608364776E-5</v>
      </c>
      <c r="AA281" s="50">
        <v>1.4899816636758226E-5</v>
      </c>
      <c r="AB281" s="50">
        <v>1.5278921984035351E-5</v>
      </c>
      <c r="AC281" s="50">
        <v>2.3047325298079151E-6</v>
      </c>
      <c r="AD281" s="50">
        <v>1.351039324847025E-5</v>
      </c>
      <c r="AE281" s="50">
        <v>3.6693339417789996E-6</v>
      </c>
      <c r="AF281" s="50">
        <v>2.166048773517E-6</v>
      </c>
      <c r="AG281" s="30">
        <v>4.0900410877598002E-5</v>
      </c>
      <c r="AH281" s="88">
        <v>2.0647808257532999E-5</v>
      </c>
    </row>
    <row r="282" spans="1:34" ht="15" customHeight="1" x14ac:dyDescent="0.25">
      <c r="A282" s="47" t="s">
        <v>10</v>
      </c>
      <c r="B282" s="47" t="s">
        <v>11</v>
      </c>
      <c r="C282" s="47" t="s">
        <v>12</v>
      </c>
      <c r="D282" s="47" t="s">
        <v>13</v>
      </c>
      <c r="E282" s="47" t="s">
        <v>14</v>
      </c>
      <c r="F282" s="47" t="s">
        <v>15</v>
      </c>
      <c r="G282" s="47" t="s">
        <v>756</v>
      </c>
      <c r="H282" s="48" t="s">
        <v>17</v>
      </c>
      <c r="I282" s="49">
        <v>1</v>
      </c>
      <c r="J282" s="50">
        <v>0</v>
      </c>
      <c r="K282" s="50">
        <v>0</v>
      </c>
      <c r="L282" s="50">
        <v>0</v>
      </c>
      <c r="M282" s="50">
        <v>0</v>
      </c>
      <c r="N282" s="50">
        <v>0</v>
      </c>
      <c r="O282" s="50">
        <v>0</v>
      </c>
      <c r="P282" s="50">
        <v>0</v>
      </c>
      <c r="Q282" s="50">
        <v>0</v>
      </c>
      <c r="R282" s="50">
        <v>0</v>
      </c>
      <c r="S282" s="50">
        <v>0.92775111096903562</v>
      </c>
      <c r="T282" s="50">
        <v>1.0365855054686075</v>
      </c>
      <c r="U282" s="50">
        <v>7.746080486827589E-2</v>
      </c>
      <c r="V282" s="50">
        <v>7.8548279077570698E-2</v>
      </c>
      <c r="W282" s="50">
        <v>4.1714317748426398E-2</v>
      </c>
      <c r="X282" s="50">
        <v>0.22064615813066801</v>
      </c>
      <c r="Y282" s="50">
        <v>0.22636207136032102</v>
      </c>
      <c r="Z282" s="50">
        <v>4.8167787536775905E-2</v>
      </c>
      <c r="AA282" s="50">
        <v>3.2040904853435498E-2</v>
      </c>
      <c r="AB282" s="50">
        <v>3.2776998736139998E-2</v>
      </c>
      <c r="AC282" s="50">
        <v>4.9684875964453295E-3</v>
      </c>
      <c r="AD282" s="50">
        <v>2.9131293516823503E-2</v>
      </c>
      <c r="AE282" s="50">
        <v>7.8871533555546994E-3</v>
      </c>
      <c r="AF282" s="50">
        <v>4.6724443604773194E-3</v>
      </c>
      <c r="AG282" s="30">
        <v>8.8164384489253206E-2</v>
      </c>
      <c r="AH282" s="88">
        <v>4.4397741675938907E-2</v>
      </c>
    </row>
    <row r="283" spans="1:34" ht="15" customHeight="1" x14ac:dyDescent="0.25">
      <c r="A283" s="47" t="s">
        <v>10</v>
      </c>
      <c r="B283" s="47" t="s">
        <v>11</v>
      </c>
      <c r="C283" s="47" t="s">
        <v>12</v>
      </c>
      <c r="D283" s="47" t="s">
        <v>13</v>
      </c>
      <c r="E283" s="47" t="s">
        <v>14</v>
      </c>
      <c r="F283" s="47" t="s">
        <v>15</v>
      </c>
      <c r="G283" s="47" t="s">
        <v>756</v>
      </c>
      <c r="H283" s="48" t="s">
        <v>18</v>
      </c>
      <c r="I283" s="49">
        <v>298</v>
      </c>
      <c r="J283" s="50">
        <v>0</v>
      </c>
      <c r="K283" s="50">
        <v>0</v>
      </c>
      <c r="L283" s="50">
        <v>0</v>
      </c>
      <c r="M283" s="50">
        <v>0</v>
      </c>
      <c r="N283" s="50">
        <v>0</v>
      </c>
      <c r="O283" s="50">
        <v>0</v>
      </c>
      <c r="P283" s="50">
        <v>0</v>
      </c>
      <c r="Q283" s="50">
        <v>0</v>
      </c>
      <c r="R283" s="50">
        <v>0</v>
      </c>
      <c r="S283" s="50">
        <v>5.2292383406236606E-4</v>
      </c>
      <c r="T283" s="50">
        <v>5.8261501439012698E-4</v>
      </c>
      <c r="U283" s="50">
        <v>8.9535482438298226E-6</v>
      </c>
      <c r="V283" s="50">
        <v>4.4140516122079971E-5</v>
      </c>
      <c r="W283" s="50">
        <v>2.3446875830471521E-5</v>
      </c>
      <c r="X283" s="50">
        <v>1.2196720627240251E-4</v>
      </c>
      <c r="Y283" s="50">
        <v>1.2508583913838656E-4</v>
      </c>
      <c r="Z283" s="50">
        <v>2.6637692669170722E-5</v>
      </c>
      <c r="AA283" s="50">
        <v>1.7760581431015716E-5</v>
      </c>
      <c r="AB283" s="50">
        <v>1.8212475004970197E-5</v>
      </c>
      <c r="AC283" s="50">
        <v>2.7472411755310347E-6</v>
      </c>
      <c r="AD283" s="50">
        <v>1.6104388752175464E-5</v>
      </c>
      <c r="AE283" s="50">
        <v>4.3738460586000021E-6</v>
      </c>
      <c r="AF283" s="50">
        <v>2.5819301380330005E-6</v>
      </c>
      <c r="AG283" s="30">
        <v>4.8753289766095029E-5</v>
      </c>
      <c r="AH283" s="88">
        <v>2.461218744297901E-5</v>
      </c>
    </row>
    <row r="284" spans="1:34" ht="15" customHeight="1" x14ac:dyDescent="0.25">
      <c r="A284" s="47" t="s">
        <v>10</v>
      </c>
      <c r="B284" s="47" t="s">
        <v>11</v>
      </c>
      <c r="C284" s="47" t="s">
        <v>12</v>
      </c>
      <c r="D284" s="47" t="s">
        <v>13</v>
      </c>
      <c r="E284" s="47" t="s">
        <v>14</v>
      </c>
      <c r="F284" s="47" t="s">
        <v>15</v>
      </c>
      <c r="G284" s="47" t="s">
        <v>757</v>
      </c>
      <c r="H284" s="48" t="s">
        <v>16</v>
      </c>
      <c r="I284" s="49">
        <v>25</v>
      </c>
      <c r="J284" s="50">
        <v>0</v>
      </c>
      <c r="K284" s="50">
        <v>0</v>
      </c>
      <c r="L284" s="50">
        <v>0</v>
      </c>
      <c r="M284" s="50">
        <v>0</v>
      </c>
      <c r="N284" s="50">
        <v>0</v>
      </c>
      <c r="O284" s="50">
        <v>0</v>
      </c>
      <c r="P284" s="50">
        <v>0</v>
      </c>
      <c r="Q284" s="50">
        <v>0</v>
      </c>
      <c r="R284" s="50">
        <v>0</v>
      </c>
      <c r="S284" s="50">
        <v>0</v>
      </c>
      <c r="T284" s="50">
        <v>0</v>
      </c>
      <c r="U284" s="50">
        <v>0</v>
      </c>
      <c r="V284" s="50">
        <v>0</v>
      </c>
      <c r="W284" s="50">
        <v>0</v>
      </c>
      <c r="X284" s="50">
        <v>0</v>
      </c>
      <c r="Y284" s="50">
        <v>0</v>
      </c>
      <c r="Z284" s="50">
        <v>0</v>
      </c>
      <c r="AA284" s="50">
        <v>0</v>
      </c>
      <c r="AB284" s="50">
        <v>0</v>
      </c>
      <c r="AC284" s="50">
        <v>0</v>
      </c>
      <c r="AD284" s="50">
        <v>0</v>
      </c>
      <c r="AE284" s="50">
        <v>0</v>
      </c>
      <c r="AF284" s="50">
        <v>0</v>
      </c>
      <c r="AG284" s="30">
        <v>5.3333199722699992E-7</v>
      </c>
      <c r="AH284" s="88">
        <v>9.7133363580999996E-8</v>
      </c>
    </row>
    <row r="285" spans="1:34" ht="15" customHeight="1" x14ac:dyDescent="0.25">
      <c r="A285" s="47" t="s">
        <v>10</v>
      </c>
      <c r="B285" s="47" t="s">
        <v>11</v>
      </c>
      <c r="C285" s="47" t="s">
        <v>12</v>
      </c>
      <c r="D285" s="47" t="s">
        <v>13</v>
      </c>
      <c r="E285" s="47" t="s">
        <v>14</v>
      </c>
      <c r="F285" s="47" t="s">
        <v>15</v>
      </c>
      <c r="G285" s="47" t="s">
        <v>757</v>
      </c>
      <c r="H285" s="48" t="s">
        <v>17</v>
      </c>
      <c r="I285" s="49">
        <v>1</v>
      </c>
      <c r="J285" s="50">
        <v>0</v>
      </c>
      <c r="K285" s="50">
        <v>0</v>
      </c>
      <c r="L285" s="50">
        <v>0</v>
      </c>
      <c r="M285" s="50">
        <v>0</v>
      </c>
      <c r="N285" s="50">
        <v>0</v>
      </c>
      <c r="O285" s="50">
        <v>0</v>
      </c>
      <c r="P285" s="50">
        <v>0</v>
      </c>
      <c r="Q285" s="50">
        <v>0</v>
      </c>
      <c r="R285" s="50">
        <v>0</v>
      </c>
      <c r="S285" s="50">
        <v>0</v>
      </c>
      <c r="T285" s="50">
        <v>0</v>
      </c>
      <c r="U285" s="50">
        <v>0</v>
      </c>
      <c r="V285" s="50">
        <v>0</v>
      </c>
      <c r="W285" s="50">
        <v>0</v>
      </c>
      <c r="X285" s="50">
        <v>0</v>
      </c>
      <c r="Y285" s="50">
        <v>0</v>
      </c>
      <c r="Z285" s="50">
        <v>0</v>
      </c>
      <c r="AA285" s="50">
        <v>0</v>
      </c>
      <c r="AB285" s="50">
        <v>0</v>
      </c>
      <c r="AC285" s="50">
        <v>0</v>
      </c>
      <c r="AD285" s="50">
        <v>0</v>
      </c>
      <c r="AE285" s="50">
        <v>0</v>
      </c>
      <c r="AF285" s="50">
        <v>0</v>
      </c>
      <c r="AG285" s="30">
        <v>1.13109049972042E-3</v>
      </c>
      <c r="AH285" s="88">
        <v>2.06000437483398E-4</v>
      </c>
    </row>
    <row r="286" spans="1:34" ht="15" customHeight="1" x14ac:dyDescent="0.25">
      <c r="A286" s="47" t="s">
        <v>10</v>
      </c>
      <c r="B286" s="47" t="s">
        <v>11</v>
      </c>
      <c r="C286" s="47" t="s">
        <v>12</v>
      </c>
      <c r="D286" s="47" t="s">
        <v>13</v>
      </c>
      <c r="E286" s="47" t="s">
        <v>14</v>
      </c>
      <c r="F286" s="47" t="s">
        <v>15</v>
      </c>
      <c r="G286" s="47" t="s">
        <v>757</v>
      </c>
      <c r="H286" s="48" t="s">
        <v>18</v>
      </c>
      <c r="I286" s="49">
        <v>298</v>
      </c>
      <c r="J286" s="50">
        <v>0</v>
      </c>
      <c r="K286" s="50">
        <v>0</v>
      </c>
      <c r="L286" s="50">
        <v>0</v>
      </c>
      <c r="M286" s="50">
        <v>0</v>
      </c>
      <c r="N286" s="50">
        <v>0</v>
      </c>
      <c r="O286" s="50">
        <v>0</v>
      </c>
      <c r="P286" s="50">
        <v>0</v>
      </c>
      <c r="Q286" s="50">
        <v>0</v>
      </c>
      <c r="R286" s="50">
        <v>0</v>
      </c>
      <c r="S286" s="50">
        <v>0</v>
      </c>
      <c r="T286" s="50">
        <v>0</v>
      </c>
      <c r="U286" s="50">
        <v>0</v>
      </c>
      <c r="V286" s="50">
        <v>0</v>
      </c>
      <c r="W286" s="50">
        <v>0</v>
      </c>
      <c r="X286" s="50">
        <v>0</v>
      </c>
      <c r="Y286" s="50">
        <v>0</v>
      </c>
      <c r="Z286" s="50">
        <v>0</v>
      </c>
      <c r="AA286" s="50">
        <v>0</v>
      </c>
      <c r="AB286" s="50">
        <v>0</v>
      </c>
      <c r="AC286" s="50">
        <v>0</v>
      </c>
      <c r="AD286" s="50">
        <v>0</v>
      </c>
      <c r="AE286" s="50">
        <v>0</v>
      </c>
      <c r="AF286" s="50">
        <v>0</v>
      </c>
      <c r="AG286" s="30">
        <v>6.3573174069500118E-7</v>
      </c>
      <c r="AH286" s="88">
        <v>1.1578296938899989E-7</v>
      </c>
    </row>
    <row r="287" spans="1:34" ht="15" customHeight="1" x14ac:dyDescent="0.25">
      <c r="A287" s="47" t="s">
        <v>10</v>
      </c>
      <c r="B287" s="47" t="s">
        <v>11</v>
      </c>
      <c r="C287" s="47" t="s">
        <v>12</v>
      </c>
      <c r="D287" s="47" t="s">
        <v>13</v>
      </c>
      <c r="E287" s="47" t="s">
        <v>14</v>
      </c>
      <c r="F287" s="47" t="s">
        <v>15</v>
      </c>
      <c r="G287" s="47" t="s">
        <v>758</v>
      </c>
      <c r="H287" s="48" t="s">
        <v>16</v>
      </c>
      <c r="I287" s="49">
        <v>25</v>
      </c>
      <c r="J287" s="50">
        <v>0</v>
      </c>
      <c r="K287" s="50">
        <v>0</v>
      </c>
      <c r="L287" s="50">
        <v>0</v>
      </c>
      <c r="M287" s="50">
        <v>0</v>
      </c>
      <c r="N287" s="50">
        <v>0</v>
      </c>
      <c r="O287" s="50">
        <v>0</v>
      </c>
      <c r="P287" s="50">
        <v>0</v>
      </c>
      <c r="Q287" s="50">
        <v>0</v>
      </c>
      <c r="R287" s="50">
        <v>0</v>
      </c>
      <c r="S287" s="50">
        <v>0</v>
      </c>
      <c r="T287" s="50">
        <v>0</v>
      </c>
      <c r="U287" s="50">
        <v>0</v>
      </c>
      <c r="V287" s="50">
        <v>0</v>
      </c>
      <c r="W287" s="50">
        <v>0</v>
      </c>
      <c r="X287" s="50">
        <v>0</v>
      </c>
      <c r="Y287" s="50">
        <v>0</v>
      </c>
      <c r="Z287" s="50">
        <v>0</v>
      </c>
      <c r="AA287" s="50">
        <v>4.8046517984813246E-6</v>
      </c>
      <c r="AB287" s="50">
        <v>2.822713652717225E-5</v>
      </c>
      <c r="AC287" s="50">
        <v>6.7409271186885002E-6</v>
      </c>
      <c r="AD287" s="50">
        <v>5.7753919586142747E-6</v>
      </c>
      <c r="AE287" s="50">
        <v>6.1997075345370008E-6</v>
      </c>
      <c r="AF287" s="50">
        <v>3.9786342242140003E-6</v>
      </c>
      <c r="AG287" s="30">
        <v>9.9617332341799995E-7</v>
      </c>
      <c r="AH287" s="88">
        <v>9.9938865485700003E-7</v>
      </c>
    </row>
    <row r="288" spans="1:34" ht="15" customHeight="1" x14ac:dyDescent="0.25">
      <c r="A288" s="47" t="s">
        <v>10</v>
      </c>
      <c r="B288" s="47" t="s">
        <v>11</v>
      </c>
      <c r="C288" s="47" t="s">
        <v>12</v>
      </c>
      <c r="D288" s="47" t="s">
        <v>13</v>
      </c>
      <c r="E288" s="47" t="s">
        <v>14</v>
      </c>
      <c r="F288" s="47" t="s">
        <v>15</v>
      </c>
      <c r="G288" s="47" t="s">
        <v>758</v>
      </c>
      <c r="H288" s="48" t="s">
        <v>17</v>
      </c>
      <c r="I288" s="49">
        <v>1</v>
      </c>
      <c r="J288" s="50">
        <v>0</v>
      </c>
      <c r="K288" s="50">
        <v>0</v>
      </c>
      <c r="L288" s="50">
        <v>0</v>
      </c>
      <c r="M288" s="50">
        <v>0</v>
      </c>
      <c r="N288" s="50">
        <v>0</v>
      </c>
      <c r="O288" s="50">
        <v>0</v>
      </c>
      <c r="P288" s="50">
        <v>0</v>
      </c>
      <c r="Q288" s="50">
        <v>0</v>
      </c>
      <c r="R288" s="50">
        <v>0</v>
      </c>
      <c r="S288" s="50">
        <v>0</v>
      </c>
      <c r="T288" s="50">
        <v>0</v>
      </c>
      <c r="U288" s="50">
        <v>0</v>
      </c>
      <c r="V288" s="50">
        <v>0</v>
      </c>
      <c r="W288" s="50">
        <v>0</v>
      </c>
      <c r="X288" s="50">
        <v>0</v>
      </c>
      <c r="Y288" s="50">
        <v>0</v>
      </c>
      <c r="Z288" s="50">
        <v>0</v>
      </c>
      <c r="AA288" s="50">
        <v>1.01897055342192E-2</v>
      </c>
      <c r="AB288" s="50">
        <v>5.9864111146826701E-2</v>
      </c>
      <c r="AC288" s="50">
        <v>1.42961582333146E-2</v>
      </c>
      <c r="AD288" s="50">
        <v>1.22484512658298E-2</v>
      </c>
      <c r="AE288" s="50">
        <v>1.3148339739246701E-2</v>
      </c>
      <c r="AF288" s="50">
        <v>8.4378874627136606E-3</v>
      </c>
      <c r="AG288" s="30">
        <v>2.1126843843057002E-3</v>
      </c>
      <c r="AH288" s="88">
        <v>2.1195034592213298E-3</v>
      </c>
    </row>
    <row r="289" spans="1:34" ht="15" customHeight="1" x14ac:dyDescent="0.25">
      <c r="A289" s="47" t="s">
        <v>10</v>
      </c>
      <c r="B289" s="47" t="s">
        <v>11</v>
      </c>
      <c r="C289" s="47" t="s">
        <v>12</v>
      </c>
      <c r="D289" s="47" t="s">
        <v>13</v>
      </c>
      <c r="E289" s="47" t="s">
        <v>14</v>
      </c>
      <c r="F289" s="47" t="s">
        <v>15</v>
      </c>
      <c r="G289" s="47" t="s">
        <v>758</v>
      </c>
      <c r="H289" s="48" t="s">
        <v>18</v>
      </c>
      <c r="I289" s="49">
        <v>298</v>
      </c>
      <c r="J289" s="50">
        <v>0</v>
      </c>
      <c r="K289" s="50">
        <v>0</v>
      </c>
      <c r="L289" s="50">
        <v>0</v>
      </c>
      <c r="M289" s="50">
        <v>0</v>
      </c>
      <c r="N289" s="50">
        <v>0</v>
      </c>
      <c r="O289" s="50">
        <v>0</v>
      </c>
      <c r="P289" s="50">
        <v>0</v>
      </c>
      <c r="Q289" s="50">
        <v>0</v>
      </c>
      <c r="R289" s="50">
        <v>0</v>
      </c>
      <c r="S289" s="50">
        <v>0</v>
      </c>
      <c r="T289" s="50">
        <v>0</v>
      </c>
      <c r="U289" s="50">
        <v>0</v>
      </c>
      <c r="V289" s="50">
        <v>0</v>
      </c>
      <c r="W289" s="50">
        <v>0</v>
      </c>
      <c r="X289" s="50">
        <v>0</v>
      </c>
      <c r="Y289" s="50">
        <v>0</v>
      </c>
      <c r="Z289" s="50">
        <v>0</v>
      </c>
      <c r="AA289" s="50">
        <v>5.7271449437897403E-6</v>
      </c>
      <c r="AB289" s="50">
        <v>3.3646746740389327E-5</v>
      </c>
      <c r="AC289" s="50">
        <v>8.0351851254767227E-6</v>
      </c>
      <c r="AD289" s="50">
        <v>6.8842672146685133E-6</v>
      </c>
      <c r="AE289" s="50">
        <v>7.3900513811680144E-6</v>
      </c>
      <c r="AF289" s="50">
        <v>4.7425319952629978E-6</v>
      </c>
      <c r="AG289" s="30">
        <v>1.1874386015150011E-6</v>
      </c>
      <c r="AH289" s="88">
        <v>1.1912712765899999E-6</v>
      </c>
    </row>
    <row r="290" spans="1:34" ht="15" customHeight="1" x14ac:dyDescent="0.25">
      <c r="A290" s="47" t="s">
        <v>10</v>
      </c>
      <c r="B290" s="47" t="s">
        <v>11</v>
      </c>
      <c r="C290" s="47" t="s">
        <v>12</v>
      </c>
      <c r="D290" s="47" t="s">
        <v>13</v>
      </c>
      <c r="E290" s="47" t="s">
        <v>14</v>
      </c>
      <c r="F290" s="47" t="s">
        <v>15</v>
      </c>
      <c r="G290" s="47" t="s">
        <v>759</v>
      </c>
      <c r="H290" s="48" t="s">
        <v>16</v>
      </c>
      <c r="I290" s="49">
        <v>25</v>
      </c>
      <c r="J290" s="50">
        <v>0</v>
      </c>
      <c r="K290" s="50">
        <v>0</v>
      </c>
      <c r="L290" s="50">
        <v>0</v>
      </c>
      <c r="M290" s="50">
        <v>0</v>
      </c>
      <c r="N290" s="50">
        <v>0</v>
      </c>
      <c r="O290" s="50">
        <v>0</v>
      </c>
      <c r="P290" s="50">
        <v>0</v>
      </c>
      <c r="Q290" s="50">
        <v>0</v>
      </c>
      <c r="R290" s="50">
        <v>0</v>
      </c>
      <c r="S290" s="50">
        <v>0</v>
      </c>
      <c r="T290" s="50">
        <v>0</v>
      </c>
      <c r="U290" s="50">
        <v>0</v>
      </c>
      <c r="V290" s="50">
        <v>0</v>
      </c>
      <c r="W290" s="50">
        <v>0</v>
      </c>
      <c r="X290" s="50">
        <v>0</v>
      </c>
      <c r="Y290" s="50">
        <v>0</v>
      </c>
      <c r="Z290" s="50">
        <v>0</v>
      </c>
      <c r="AA290" s="50">
        <v>0</v>
      </c>
      <c r="AB290" s="50">
        <v>3.3771843955241996E-9</v>
      </c>
      <c r="AC290" s="50">
        <v>4.9950824935880007E-6</v>
      </c>
      <c r="AD290" s="50">
        <v>1.9029994625964274E-6</v>
      </c>
      <c r="AE290" s="50">
        <v>2.0961485656739998E-6</v>
      </c>
      <c r="AF290" s="50">
        <v>1.500998250512E-6</v>
      </c>
      <c r="AG290" s="30">
        <v>5.6467045716099995E-7</v>
      </c>
      <c r="AH290" s="88">
        <v>4.0557480888700001E-7</v>
      </c>
    </row>
    <row r="291" spans="1:34" ht="15" customHeight="1" x14ac:dyDescent="0.25">
      <c r="A291" s="47" t="s">
        <v>10</v>
      </c>
      <c r="B291" s="47" t="s">
        <v>11</v>
      </c>
      <c r="C291" s="47" t="s">
        <v>12</v>
      </c>
      <c r="D291" s="47" t="s">
        <v>13</v>
      </c>
      <c r="E291" s="47" t="s">
        <v>14</v>
      </c>
      <c r="F291" s="47" t="s">
        <v>15</v>
      </c>
      <c r="G291" s="47" t="s">
        <v>759</v>
      </c>
      <c r="H291" s="48" t="s">
        <v>17</v>
      </c>
      <c r="I291" s="49">
        <v>1</v>
      </c>
      <c r="J291" s="50">
        <v>0</v>
      </c>
      <c r="K291" s="50">
        <v>0</v>
      </c>
      <c r="L291" s="50">
        <v>0</v>
      </c>
      <c r="M291" s="50">
        <v>0</v>
      </c>
      <c r="N291" s="50">
        <v>0</v>
      </c>
      <c r="O291" s="50">
        <v>0</v>
      </c>
      <c r="P291" s="50">
        <v>0</v>
      </c>
      <c r="Q291" s="50">
        <v>0</v>
      </c>
      <c r="R291" s="50">
        <v>0</v>
      </c>
      <c r="S291" s="50">
        <v>0</v>
      </c>
      <c r="T291" s="50">
        <v>0</v>
      </c>
      <c r="U291" s="50">
        <v>0</v>
      </c>
      <c r="V291" s="50">
        <v>0</v>
      </c>
      <c r="W291" s="50">
        <v>0</v>
      </c>
      <c r="X291" s="50">
        <v>0</v>
      </c>
      <c r="Y291" s="50">
        <v>0</v>
      </c>
      <c r="Z291" s="50">
        <v>0</v>
      </c>
      <c r="AA291" s="50">
        <v>0</v>
      </c>
      <c r="AB291" s="50">
        <v>7.1623326660277307E-6</v>
      </c>
      <c r="AC291" s="50">
        <v>1.0593570952401399E-2</v>
      </c>
      <c r="AD291" s="50">
        <v>4.0358812602757201E-3</v>
      </c>
      <c r="AE291" s="50">
        <v>4.4455118780812796E-3</v>
      </c>
      <c r="AF291" s="50">
        <v>3.18331708968503E-3</v>
      </c>
      <c r="AG291" s="30">
        <v>1.1975531055478201E-3</v>
      </c>
      <c r="AH291" s="88">
        <v>8.6014305468677698E-4</v>
      </c>
    </row>
    <row r="292" spans="1:34" ht="15" customHeight="1" x14ac:dyDescent="0.25">
      <c r="A292" s="47" t="s">
        <v>10</v>
      </c>
      <c r="B292" s="47" t="s">
        <v>11</v>
      </c>
      <c r="C292" s="47" t="s">
        <v>12</v>
      </c>
      <c r="D292" s="47" t="s">
        <v>13</v>
      </c>
      <c r="E292" s="47" t="s">
        <v>14</v>
      </c>
      <c r="F292" s="47" t="s">
        <v>15</v>
      </c>
      <c r="G292" s="47" t="s">
        <v>759</v>
      </c>
      <c r="H292" s="48" t="s">
        <v>18</v>
      </c>
      <c r="I292" s="49">
        <v>298</v>
      </c>
      <c r="J292" s="50">
        <v>0</v>
      </c>
      <c r="K292" s="50">
        <v>0</v>
      </c>
      <c r="L292" s="50">
        <v>0</v>
      </c>
      <c r="M292" s="50">
        <v>0</v>
      </c>
      <c r="N292" s="50">
        <v>0</v>
      </c>
      <c r="O292" s="50">
        <v>0</v>
      </c>
      <c r="P292" s="50">
        <v>0</v>
      </c>
      <c r="Q292" s="50">
        <v>0</v>
      </c>
      <c r="R292" s="50">
        <v>0</v>
      </c>
      <c r="S292" s="50">
        <v>0</v>
      </c>
      <c r="T292" s="50">
        <v>0</v>
      </c>
      <c r="U292" s="50">
        <v>0</v>
      </c>
      <c r="V292" s="50">
        <v>0</v>
      </c>
      <c r="W292" s="50">
        <v>0</v>
      </c>
      <c r="X292" s="50">
        <v>0</v>
      </c>
      <c r="Y292" s="50">
        <v>0</v>
      </c>
      <c r="Z292" s="50">
        <v>0</v>
      </c>
      <c r="AA292" s="50">
        <v>0</v>
      </c>
      <c r="AB292" s="50">
        <v>4.0256037994648466E-9</v>
      </c>
      <c r="AC292" s="50">
        <v>5.9541383323568965E-6</v>
      </c>
      <c r="AD292" s="50">
        <v>2.2683753594153556E-6</v>
      </c>
      <c r="AE292" s="50">
        <v>2.4986090902829999E-6</v>
      </c>
      <c r="AF292" s="50">
        <v>1.7891899146100001E-6</v>
      </c>
      <c r="AG292" s="30">
        <v>6.7308718493600143E-7</v>
      </c>
      <c r="AH292" s="88">
        <v>4.8344517219300002E-7</v>
      </c>
    </row>
    <row r="293" spans="1:34" ht="15" customHeight="1" x14ac:dyDescent="0.25">
      <c r="A293" s="47" t="s">
        <v>10</v>
      </c>
      <c r="B293" s="47" t="s">
        <v>11</v>
      </c>
      <c r="C293" s="47" t="s">
        <v>12</v>
      </c>
      <c r="D293" s="47" t="s">
        <v>13</v>
      </c>
      <c r="E293" s="47" t="s">
        <v>14</v>
      </c>
      <c r="F293" s="47" t="s">
        <v>15</v>
      </c>
      <c r="G293" s="47" t="s">
        <v>519</v>
      </c>
      <c r="H293" s="48" t="s">
        <v>16</v>
      </c>
      <c r="I293" s="49">
        <v>25</v>
      </c>
      <c r="J293" s="50">
        <v>0</v>
      </c>
      <c r="K293" s="50">
        <v>0</v>
      </c>
      <c r="L293" s="50">
        <v>0</v>
      </c>
      <c r="M293" s="50">
        <v>0</v>
      </c>
      <c r="N293" s="50">
        <v>0</v>
      </c>
      <c r="O293" s="50">
        <v>0</v>
      </c>
      <c r="P293" s="50">
        <v>0</v>
      </c>
      <c r="Q293" s="50">
        <v>0</v>
      </c>
      <c r="R293" s="50">
        <v>0</v>
      </c>
      <c r="S293" s="50">
        <v>0</v>
      </c>
      <c r="T293" s="50">
        <v>0</v>
      </c>
      <c r="U293" s="50">
        <v>0</v>
      </c>
      <c r="V293" s="50">
        <v>0</v>
      </c>
      <c r="W293" s="50">
        <v>9.9834542062790001E-4</v>
      </c>
      <c r="X293" s="50">
        <v>3.6122819630163999E-6</v>
      </c>
      <c r="Y293" s="50">
        <v>5.9262775151577244E-4</v>
      </c>
      <c r="Z293" s="50">
        <v>6.8878872126765256E-4</v>
      </c>
      <c r="AA293" s="50">
        <v>8.4203631230606241E-4</v>
      </c>
      <c r="AB293" s="50">
        <v>9.7608359928701258E-4</v>
      </c>
      <c r="AC293" s="50">
        <v>5.3201149901793753E-4</v>
      </c>
      <c r="AD293" s="50">
        <v>7.5746261247897756E-4</v>
      </c>
      <c r="AE293" s="50">
        <v>7.8263782826262502E-4</v>
      </c>
      <c r="AF293" s="50">
        <v>6.3794008408970995E-4</v>
      </c>
      <c r="AG293" s="30">
        <v>5.6282214067504251E-4</v>
      </c>
      <c r="AH293" s="88">
        <v>1.9788010786472E-4</v>
      </c>
    </row>
    <row r="294" spans="1:34" ht="15" customHeight="1" x14ac:dyDescent="0.25">
      <c r="A294" s="47" t="s">
        <v>10</v>
      </c>
      <c r="B294" s="47" t="s">
        <v>11</v>
      </c>
      <c r="C294" s="47" t="s">
        <v>12</v>
      </c>
      <c r="D294" s="47" t="s">
        <v>13</v>
      </c>
      <c r="E294" s="47" t="s">
        <v>14</v>
      </c>
      <c r="F294" s="47" t="s">
        <v>15</v>
      </c>
      <c r="G294" s="47" t="s">
        <v>519</v>
      </c>
      <c r="H294" s="48" t="s">
        <v>18</v>
      </c>
      <c r="I294" s="49">
        <v>298</v>
      </c>
      <c r="J294" s="50">
        <v>0</v>
      </c>
      <c r="K294" s="50">
        <v>0</v>
      </c>
      <c r="L294" s="50">
        <v>0</v>
      </c>
      <c r="M294" s="50">
        <v>0</v>
      </c>
      <c r="N294" s="50">
        <v>0</v>
      </c>
      <c r="O294" s="50">
        <v>0</v>
      </c>
      <c r="P294" s="50">
        <v>0</v>
      </c>
      <c r="Q294" s="50">
        <v>0</v>
      </c>
      <c r="R294" s="50">
        <v>0</v>
      </c>
      <c r="S294" s="50">
        <v>0</v>
      </c>
      <c r="T294" s="50">
        <v>0</v>
      </c>
      <c r="U294" s="50">
        <v>0</v>
      </c>
      <c r="V294" s="50">
        <v>0</v>
      </c>
      <c r="W294" s="50">
        <v>1.5619114105723481E-3</v>
      </c>
      <c r="X294" s="50">
        <v>5.6514151311391571E-6</v>
      </c>
      <c r="Y294" s="50">
        <v>9.2716611724642437E-4</v>
      </c>
      <c r="Z294" s="50">
        <v>1.0776099544232407E-3</v>
      </c>
      <c r="AA294" s="50">
        <v>1.3173658106028351E-3</v>
      </c>
      <c r="AB294" s="50">
        <v>1.5270827910845294E-3</v>
      </c>
      <c r="AC294" s="50">
        <v>8.3233199021356258E-4</v>
      </c>
      <c r="AD294" s="50">
        <v>1.1850502572233626E-3</v>
      </c>
      <c r="AE294" s="50">
        <v>1.2244368823168764E-3</v>
      </c>
      <c r="AF294" s="50">
        <v>9.9805726155835213E-4</v>
      </c>
      <c r="AG294" s="30">
        <v>8.8053523908610595E-4</v>
      </c>
      <c r="AH294" s="88">
        <v>3.0958342875435742E-4</v>
      </c>
    </row>
    <row r="295" spans="1:34" ht="15" customHeight="1" x14ac:dyDescent="0.25">
      <c r="A295" s="47" t="s">
        <v>10</v>
      </c>
      <c r="B295" s="47" t="s">
        <v>11</v>
      </c>
      <c r="C295" s="47" t="s">
        <v>12</v>
      </c>
      <c r="D295" s="47" t="s">
        <v>13</v>
      </c>
      <c r="E295" s="47" t="s">
        <v>14</v>
      </c>
      <c r="F295" s="47" t="s">
        <v>15</v>
      </c>
      <c r="G295" s="47" t="s">
        <v>520</v>
      </c>
      <c r="H295" s="48" t="s">
        <v>16</v>
      </c>
      <c r="I295" s="49">
        <v>25</v>
      </c>
      <c r="J295" s="50">
        <v>0</v>
      </c>
      <c r="K295" s="50">
        <v>0</v>
      </c>
      <c r="L295" s="50">
        <v>0</v>
      </c>
      <c r="M295" s="50">
        <v>0</v>
      </c>
      <c r="N295" s="50">
        <v>0</v>
      </c>
      <c r="O295" s="50">
        <v>0</v>
      </c>
      <c r="P295" s="50">
        <v>0</v>
      </c>
      <c r="Q295" s="50">
        <v>0</v>
      </c>
      <c r="R295" s="50">
        <v>0</v>
      </c>
      <c r="S295" s="50">
        <v>0</v>
      </c>
      <c r="T295" s="50">
        <v>0</v>
      </c>
      <c r="U295" s="50">
        <v>3.2471252909071E-4</v>
      </c>
      <c r="V295" s="50">
        <v>4.15706599725055E-4</v>
      </c>
      <c r="W295" s="50">
        <v>1.2927788065102624E-4</v>
      </c>
      <c r="X295" s="50">
        <v>9.710377215939775E-5</v>
      </c>
      <c r="Y295" s="50">
        <v>7.6017492378356987E-5</v>
      </c>
      <c r="Z295" s="50">
        <v>1.0195629469478574E-4</v>
      </c>
      <c r="AA295" s="50">
        <v>9.0680762349655997E-5</v>
      </c>
      <c r="AB295" s="50">
        <v>4.8471310451880753E-5</v>
      </c>
      <c r="AC295" s="50">
        <v>3.5860622906594001E-5</v>
      </c>
      <c r="AD295" s="50">
        <v>5.8676358672138246E-5</v>
      </c>
      <c r="AE295" s="50">
        <v>7.4407223161931E-5</v>
      </c>
      <c r="AF295" s="50">
        <v>5.5440222345493001E-5</v>
      </c>
      <c r="AG295" s="30">
        <v>2.8306623078565E-5</v>
      </c>
      <c r="AH295" s="88">
        <v>2.6833104520955E-5</v>
      </c>
    </row>
    <row r="296" spans="1:34" ht="15" customHeight="1" x14ac:dyDescent="0.25">
      <c r="A296" s="47" t="s">
        <v>10</v>
      </c>
      <c r="B296" s="47" t="s">
        <v>11</v>
      </c>
      <c r="C296" s="47" t="s">
        <v>12</v>
      </c>
      <c r="D296" s="47" t="s">
        <v>13</v>
      </c>
      <c r="E296" s="47" t="s">
        <v>14</v>
      </c>
      <c r="F296" s="47" t="s">
        <v>15</v>
      </c>
      <c r="G296" s="47" t="s">
        <v>520</v>
      </c>
      <c r="H296" s="48" t="s">
        <v>17</v>
      </c>
      <c r="I296" s="49">
        <v>1</v>
      </c>
      <c r="J296" s="50">
        <v>0</v>
      </c>
      <c r="K296" s="50">
        <v>0</v>
      </c>
      <c r="L296" s="50">
        <v>0</v>
      </c>
      <c r="M296" s="50">
        <v>0</v>
      </c>
      <c r="N296" s="50">
        <v>0</v>
      </c>
      <c r="O296" s="50">
        <v>0</v>
      </c>
      <c r="P296" s="50">
        <v>0</v>
      </c>
      <c r="Q296" s="50">
        <v>0</v>
      </c>
      <c r="R296" s="50">
        <v>0</v>
      </c>
      <c r="S296" s="50">
        <v>0</v>
      </c>
      <c r="T296" s="50">
        <v>0</v>
      </c>
      <c r="U296" s="50">
        <v>0.68405755642292099</v>
      </c>
      <c r="V296" s="50">
        <v>0.87501061679927405</v>
      </c>
      <c r="W296" s="50">
        <v>0.212545318830233</v>
      </c>
      <c r="X296" s="50">
        <v>0.15965450750698801</v>
      </c>
      <c r="Y296" s="50">
        <v>0.14351063966494298</v>
      </c>
      <c r="Z296" s="50">
        <v>0.15190895666305801</v>
      </c>
      <c r="AA296" s="50">
        <v>0.12807415883222401</v>
      </c>
      <c r="AB296" s="50">
        <v>9.3673092763014887E-2</v>
      </c>
      <c r="AC296" s="50">
        <v>7.6055301962354299E-2</v>
      </c>
      <c r="AD296" s="50">
        <v>0.124430646014591</v>
      </c>
      <c r="AE296" s="50">
        <v>0.157802838881823</v>
      </c>
      <c r="AF296" s="50">
        <v>0.13997336136943</v>
      </c>
      <c r="AG296" s="30">
        <v>6.00326862408131E-2</v>
      </c>
      <c r="AH296" s="88">
        <v>5.6907673617505601E-2</v>
      </c>
    </row>
    <row r="297" spans="1:34" ht="15" customHeight="1" x14ac:dyDescent="0.25">
      <c r="A297" s="47" t="s">
        <v>10</v>
      </c>
      <c r="B297" s="47" t="s">
        <v>11</v>
      </c>
      <c r="C297" s="47" t="s">
        <v>12</v>
      </c>
      <c r="D297" s="47" t="s">
        <v>13</v>
      </c>
      <c r="E297" s="47" t="s">
        <v>14</v>
      </c>
      <c r="F297" s="47" t="s">
        <v>15</v>
      </c>
      <c r="G297" s="47" t="s">
        <v>520</v>
      </c>
      <c r="H297" s="48" t="s">
        <v>18</v>
      </c>
      <c r="I297" s="49">
        <v>298</v>
      </c>
      <c r="J297" s="50">
        <v>0</v>
      </c>
      <c r="K297" s="50">
        <v>0</v>
      </c>
      <c r="L297" s="50">
        <v>0</v>
      </c>
      <c r="M297" s="50">
        <v>0</v>
      </c>
      <c r="N297" s="50">
        <v>0</v>
      </c>
      <c r="O297" s="50">
        <v>0</v>
      </c>
      <c r="P297" s="50">
        <v>0</v>
      </c>
      <c r="Q297" s="50">
        <v>0</v>
      </c>
      <c r="R297" s="50">
        <v>0</v>
      </c>
      <c r="S297" s="50">
        <v>0</v>
      </c>
      <c r="T297" s="50">
        <v>0</v>
      </c>
      <c r="U297" s="50">
        <v>4.4995844209755608E-4</v>
      </c>
      <c r="V297" s="50">
        <v>5.7607326995298756E-4</v>
      </c>
      <c r="W297" s="50">
        <v>1.8394431060911369E-4</v>
      </c>
      <c r="X297" s="50">
        <v>1.3817929812753231E-4</v>
      </c>
      <c r="Y297" s="50">
        <v>9.3722976183167417E-5</v>
      </c>
      <c r="Z297" s="50">
        <v>1.3281416787344491E-4</v>
      </c>
      <c r="AA297" s="50">
        <v>1.1934765985678009E-4</v>
      </c>
      <c r="AB297" s="50">
        <v>6.6922799185973334E-5</v>
      </c>
      <c r="AC297" s="50">
        <v>4.2745862504660051E-5</v>
      </c>
      <c r="AD297" s="50">
        <v>6.9939565108800516E-5</v>
      </c>
      <c r="AE297" s="50">
        <v>8.8693410009021756E-5</v>
      </c>
      <c r="AF297" s="50">
        <v>8.1840328224297028E-5</v>
      </c>
      <c r="AG297" s="30">
        <v>3.3741494709648885E-5</v>
      </c>
      <c r="AH297" s="88">
        <v>3.198508280590587E-5</v>
      </c>
    </row>
    <row r="298" spans="1:34" ht="15" customHeight="1" x14ac:dyDescent="0.25">
      <c r="A298" s="47" t="s">
        <v>10</v>
      </c>
      <c r="B298" s="47" t="s">
        <v>11</v>
      </c>
      <c r="C298" s="47" t="s">
        <v>12</v>
      </c>
      <c r="D298" s="47" t="s">
        <v>13</v>
      </c>
      <c r="E298" s="47" t="s">
        <v>14</v>
      </c>
      <c r="F298" s="47" t="s">
        <v>15</v>
      </c>
      <c r="G298" s="47" t="s">
        <v>521</v>
      </c>
      <c r="H298" s="48" t="s">
        <v>16</v>
      </c>
      <c r="I298" s="49">
        <v>25</v>
      </c>
      <c r="J298" s="50">
        <v>0</v>
      </c>
      <c r="K298" s="50">
        <v>0</v>
      </c>
      <c r="L298" s="50">
        <v>0</v>
      </c>
      <c r="M298" s="50">
        <v>0</v>
      </c>
      <c r="N298" s="50">
        <v>0</v>
      </c>
      <c r="O298" s="50">
        <v>0</v>
      </c>
      <c r="P298" s="50">
        <v>0</v>
      </c>
      <c r="Q298" s="50">
        <v>0</v>
      </c>
      <c r="R298" s="50">
        <v>0</v>
      </c>
      <c r="S298" s="50">
        <v>0</v>
      </c>
      <c r="T298" s="50">
        <v>0</v>
      </c>
      <c r="U298" s="50">
        <v>0</v>
      </c>
      <c r="V298" s="50">
        <v>0</v>
      </c>
      <c r="W298" s="50">
        <v>3.8550564014085749E-4</v>
      </c>
      <c r="X298" s="50">
        <v>3.0273671291697752E-4</v>
      </c>
      <c r="Y298" s="50">
        <v>1.3328380722245299E-4</v>
      </c>
      <c r="Z298" s="50">
        <v>2.3173160341442072E-4</v>
      </c>
      <c r="AA298" s="50">
        <v>3.8179527658720003E-3</v>
      </c>
      <c r="AB298" s="50">
        <v>2.0048730499748575E-3</v>
      </c>
      <c r="AC298" s="50">
        <v>1.35852789536006E-3</v>
      </c>
      <c r="AD298" s="50">
        <v>3.6714722878290252E-3</v>
      </c>
      <c r="AE298" s="50">
        <v>0</v>
      </c>
      <c r="AF298" s="50">
        <v>0</v>
      </c>
      <c r="AG298" s="30">
        <v>0</v>
      </c>
      <c r="AH298" s="88">
        <v>0</v>
      </c>
    </row>
    <row r="299" spans="1:34" ht="15" customHeight="1" x14ac:dyDescent="0.25">
      <c r="A299" s="47" t="s">
        <v>10</v>
      </c>
      <c r="B299" s="47" t="s">
        <v>11</v>
      </c>
      <c r="C299" s="47" t="s">
        <v>12</v>
      </c>
      <c r="D299" s="47" t="s">
        <v>13</v>
      </c>
      <c r="E299" s="47" t="s">
        <v>14</v>
      </c>
      <c r="F299" s="47" t="s">
        <v>15</v>
      </c>
      <c r="G299" s="47" t="s">
        <v>521</v>
      </c>
      <c r="H299" s="48" t="s">
        <v>17</v>
      </c>
      <c r="I299" s="49">
        <v>1</v>
      </c>
      <c r="J299" s="50">
        <v>0</v>
      </c>
      <c r="K299" s="50">
        <v>0</v>
      </c>
      <c r="L299" s="50">
        <v>0</v>
      </c>
      <c r="M299" s="50">
        <v>0</v>
      </c>
      <c r="N299" s="50">
        <v>0</v>
      </c>
      <c r="O299" s="50">
        <v>0</v>
      </c>
      <c r="P299" s="50">
        <v>0</v>
      </c>
      <c r="Q299" s="50">
        <v>0</v>
      </c>
      <c r="R299" s="50">
        <v>0</v>
      </c>
      <c r="S299" s="50">
        <v>0</v>
      </c>
      <c r="T299" s="50">
        <v>0</v>
      </c>
      <c r="U299" s="50">
        <v>0</v>
      </c>
      <c r="V299" s="50">
        <v>0</v>
      </c>
      <c r="W299" s="50">
        <v>0.132701591863016</v>
      </c>
      <c r="X299" s="50">
        <v>0.104210347066612</v>
      </c>
      <c r="Y299" s="50">
        <v>0.24627279133535199</v>
      </c>
      <c r="Z299" s="50">
        <v>0.49145929621841805</v>
      </c>
      <c r="AA299" s="50">
        <v>0.20377964162918</v>
      </c>
      <c r="AB299" s="50">
        <v>0.128565577235141</v>
      </c>
      <c r="AC299" s="50">
        <v>8.4857856629466794E-2</v>
      </c>
      <c r="AD299" s="50">
        <v>0.25613250264621301</v>
      </c>
      <c r="AE299" s="50">
        <v>0</v>
      </c>
      <c r="AF299" s="50">
        <v>0</v>
      </c>
      <c r="AG299" s="30">
        <v>0</v>
      </c>
      <c r="AH299" s="88">
        <v>0</v>
      </c>
    </row>
    <row r="300" spans="1:34" ht="15" customHeight="1" x14ac:dyDescent="0.25">
      <c r="A300" s="47" t="s">
        <v>10</v>
      </c>
      <c r="B300" s="47" t="s">
        <v>11</v>
      </c>
      <c r="C300" s="47" t="s">
        <v>12</v>
      </c>
      <c r="D300" s="47" t="s">
        <v>13</v>
      </c>
      <c r="E300" s="47" t="s">
        <v>14</v>
      </c>
      <c r="F300" s="47" t="s">
        <v>15</v>
      </c>
      <c r="G300" s="47" t="s">
        <v>521</v>
      </c>
      <c r="H300" s="48" t="s">
        <v>18</v>
      </c>
      <c r="I300" s="49">
        <v>298</v>
      </c>
      <c r="J300" s="50">
        <v>0</v>
      </c>
      <c r="K300" s="50">
        <v>0</v>
      </c>
      <c r="L300" s="50">
        <v>0</v>
      </c>
      <c r="M300" s="50">
        <v>0</v>
      </c>
      <c r="N300" s="50">
        <v>0</v>
      </c>
      <c r="O300" s="50">
        <v>0</v>
      </c>
      <c r="P300" s="50">
        <v>0</v>
      </c>
      <c r="Q300" s="50">
        <v>0</v>
      </c>
      <c r="R300" s="50">
        <v>0</v>
      </c>
      <c r="S300" s="50">
        <v>0</v>
      </c>
      <c r="T300" s="50">
        <v>0</v>
      </c>
      <c r="U300" s="50">
        <v>0</v>
      </c>
      <c r="V300" s="50">
        <v>0</v>
      </c>
      <c r="W300" s="50">
        <v>6.3312984831691483E-4</v>
      </c>
      <c r="X300" s="50">
        <v>4.9719588762625199E-4</v>
      </c>
      <c r="Y300" s="50">
        <v>1.7014630742268931E-4</v>
      </c>
      <c r="Z300" s="50">
        <v>2.762333366473121E-4</v>
      </c>
      <c r="AA300" s="50">
        <v>5.9521416510687538E-3</v>
      </c>
      <c r="AB300" s="50">
        <v>3.1223543989745937E-3</v>
      </c>
      <c r="AC300" s="50">
        <v>2.1160238387882761E-3</v>
      </c>
      <c r="AD300" s="50">
        <v>5.7070719270809938E-3</v>
      </c>
      <c r="AE300" s="50">
        <v>0</v>
      </c>
      <c r="AF300" s="50">
        <v>0</v>
      </c>
      <c r="AG300" s="30">
        <v>0</v>
      </c>
      <c r="AH300" s="88">
        <v>0</v>
      </c>
    </row>
    <row r="301" spans="1:34" ht="15" customHeight="1" x14ac:dyDescent="0.25">
      <c r="A301" s="47" t="s">
        <v>10</v>
      </c>
      <c r="B301" s="47" t="s">
        <v>11</v>
      </c>
      <c r="C301" s="47" t="s">
        <v>12</v>
      </c>
      <c r="D301" s="47" t="s">
        <v>13</v>
      </c>
      <c r="E301" s="47" t="s">
        <v>14</v>
      </c>
      <c r="F301" s="47" t="s">
        <v>15</v>
      </c>
      <c r="G301" s="47" t="s">
        <v>522</v>
      </c>
      <c r="H301" s="48" t="s">
        <v>16</v>
      </c>
      <c r="I301" s="49">
        <v>25</v>
      </c>
      <c r="J301" s="50">
        <v>0</v>
      </c>
      <c r="K301" s="50">
        <v>0</v>
      </c>
      <c r="L301" s="50">
        <v>0</v>
      </c>
      <c r="M301" s="50">
        <v>0</v>
      </c>
      <c r="N301" s="50">
        <v>0</v>
      </c>
      <c r="O301" s="50">
        <v>0</v>
      </c>
      <c r="P301" s="50">
        <v>0</v>
      </c>
      <c r="Q301" s="50">
        <v>0</v>
      </c>
      <c r="R301" s="50">
        <v>0</v>
      </c>
      <c r="S301" s="50">
        <v>0</v>
      </c>
      <c r="T301" s="50">
        <v>0</v>
      </c>
      <c r="U301" s="50">
        <v>0</v>
      </c>
      <c r="V301" s="50">
        <v>0</v>
      </c>
      <c r="W301" s="50">
        <v>0</v>
      </c>
      <c r="X301" s="50">
        <v>0</v>
      </c>
      <c r="Y301" s="50">
        <v>0</v>
      </c>
      <c r="Z301" s="50">
        <v>1.14183044967168E-5</v>
      </c>
      <c r="AA301" s="50">
        <v>1.2308577092589974E-5</v>
      </c>
      <c r="AB301" s="50">
        <v>1.0963179038875126E-5</v>
      </c>
      <c r="AC301" s="50">
        <v>6.3809677356250755E-6</v>
      </c>
      <c r="AD301" s="50">
        <v>9.3832442161110245E-6</v>
      </c>
      <c r="AE301" s="50">
        <v>1.6131137840601548E-5</v>
      </c>
      <c r="AF301" s="50">
        <v>1.0673622153416001E-5</v>
      </c>
      <c r="AG301" s="30">
        <v>3.5602068420429999E-6</v>
      </c>
      <c r="AH301" s="88">
        <v>1.82187106836E-6</v>
      </c>
    </row>
    <row r="302" spans="1:34" ht="15" customHeight="1" x14ac:dyDescent="0.25">
      <c r="A302" s="47" t="s">
        <v>10</v>
      </c>
      <c r="B302" s="47" t="s">
        <v>11</v>
      </c>
      <c r="C302" s="47" t="s">
        <v>12</v>
      </c>
      <c r="D302" s="47" t="s">
        <v>13</v>
      </c>
      <c r="E302" s="47" t="s">
        <v>14</v>
      </c>
      <c r="F302" s="47" t="s">
        <v>15</v>
      </c>
      <c r="G302" s="47" t="s">
        <v>522</v>
      </c>
      <c r="H302" s="48" t="s">
        <v>17</v>
      </c>
      <c r="I302" s="49">
        <v>1</v>
      </c>
      <c r="J302" s="50">
        <v>0</v>
      </c>
      <c r="K302" s="50">
        <v>0</v>
      </c>
      <c r="L302" s="50">
        <v>0</v>
      </c>
      <c r="M302" s="50">
        <v>0</v>
      </c>
      <c r="N302" s="50">
        <v>0</v>
      </c>
      <c r="O302" s="50">
        <v>0</v>
      </c>
      <c r="P302" s="50">
        <v>0</v>
      </c>
      <c r="Q302" s="50">
        <v>0</v>
      </c>
      <c r="R302" s="50">
        <v>0</v>
      </c>
      <c r="S302" s="50">
        <v>0</v>
      </c>
      <c r="T302" s="50">
        <v>0</v>
      </c>
      <c r="U302" s="50">
        <v>0</v>
      </c>
      <c r="V302" s="50">
        <v>0</v>
      </c>
      <c r="W302" s="50">
        <v>0</v>
      </c>
      <c r="X302" s="50">
        <v>0</v>
      </c>
      <c r="Y302" s="50">
        <v>0</v>
      </c>
      <c r="Z302" s="50">
        <v>2.0683412732697498E-2</v>
      </c>
      <c r="AA302" s="50">
        <v>2.4568768945797001E-2</v>
      </c>
      <c r="AB302" s="50">
        <v>1.81491731204587E-2</v>
      </c>
      <c r="AC302" s="50">
        <v>1.0735916200791598E-2</v>
      </c>
      <c r="AD302" s="50">
        <v>1.9122090135632899E-2</v>
      </c>
      <c r="AE302" s="50">
        <v>3.4211139322291501E-2</v>
      </c>
      <c r="AF302" s="50">
        <v>2.6947680228481399E-2</v>
      </c>
      <c r="AG302" s="30">
        <v>7.5504866706022598E-3</v>
      </c>
      <c r="AH302" s="88">
        <v>4.1063944273992299E-3</v>
      </c>
    </row>
    <row r="303" spans="1:34" ht="15" customHeight="1" x14ac:dyDescent="0.25">
      <c r="A303" s="47" t="s">
        <v>10</v>
      </c>
      <c r="B303" s="47" t="s">
        <v>11</v>
      </c>
      <c r="C303" s="47" t="s">
        <v>12</v>
      </c>
      <c r="D303" s="47" t="s">
        <v>13</v>
      </c>
      <c r="E303" s="47" t="s">
        <v>14</v>
      </c>
      <c r="F303" s="47" t="s">
        <v>15</v>
      </c>
      <c r="G303" s="47" t="s">
        <v>522</v>
      </c>
      <c r="H303" s="48" t="s">
        <v>18</v>
      </c>
      <c r="I303" s="49">
        <v>298</v>
      </c>
      <c r="J303" s="50">
        <v>0</v>
      </c>
      <c r="K303" s="50">
        <v>0</v>
      </c>
      <c r="L303" s="50">
        <v>0</v>
      </c>
      <c r="M303" s="50">
        <v>0</v>
      </c>
      <c r="N303" s="50">
        <v>0</v>
      </c>
      <c r="O303" s="50">
        <v>0</v>
      </c>
      <c r="P303" s="50">
        <v>0</v>
      </c>
      <c r="Q303" s="50">
        <v>0</v>
      </c>
      <c r="R303" s="50">
        <v>0</v>
      </c>
      <c r="S303" s="50">
        <v>0</v>
      </c>
      <c r="T303" s="50">
        <v>0</v>
      </c>
      <c r="U303" s="50">
        <v>0</v>
      </c>
      <c r="V303" s="50">
        <v>0</v>
      </c>
      <c r="W303" s="50">
        <v>0</v>
      </c>
      <c r="X303" s="50">
        <v>0</v>
      </c>
      <c r="Y303" s="50">
        <v>0</v>
      </c>
      <c r="Z303" s="50">
        <v>1.5322692356502337E-5</v>
      </c>
      <c r="AA303" s="50">
        <v>1.4941479144123234E-5</v>
      </c>
      <c r="AB303" s="50">
        <v>1.3962962213861026E-5</v>
      </c>
      <c r="AC303" s="50">
        <v>8.0961661952704618E-6</v>
      </c>
      <c r="AD303" s="50">
        <v>1.196443778459248E-5</v>
      </c>
      <c r="AE303" s="50">
        <v>1.9228316305997046E-5</v>
      </c>
      <c r="AF303" s="50">
        <v>1.5756116365179011E-5</v>
      </c>
      <c r="AG303" s="30">
        <v>4.2437665557109951E-6</v>
      </c>
      <c r="AH303" s="88">
        <v>2.3423214056340008E-6</v>
      </c>
    </row>
    <row r="304" spans="1:34" ht="15" customHeight="1" x14ac:dyDescent="0.25">
      <c r="A304" s="47" t="s">
        <v>10</v>
      </c>
      <c r="B304" s="47" t="s">
        <v>11</v>
      </c>
      <c r="C304" s="47" t="s">
        <v>12</v>
      </c>
      <c r="D304" s="47" t="s">
        <v>13</v>
      </c>
      <c r="E304" s="47" t="s">
        <v>14</v>
      </c>
      <c r="F304" s="47" t="s">
        <v>15</v>
      </c>
      <c r="G304" s="47" t="s">
        <v>523</v>
      </c>
      <c r="H304" s="48" t="s">
        <v>16</v>
      </c>
      <c r="I304" s="49">
        <v>25</v>
      </c>
      <c r="J304" s="50">
        <v>5.709824799839412E-5</v>
      </c>
      <c r="K304" s="50">
        <v>5.6059128584935227E-5</v>
      </c>
      <c r="L304" s="50">
        <v>5.493107747879338E-5</v>
      </c>
      <c r="M304" s="50">
        <v>5.5091230819577208E-5</v>
      </c>
      <c r="N304" s="50">
        <v>5.6269909509309554E-5</v>
      </c>
      <c r="O304" s="50">
        <v>5.5258088604614014E-5</v>
      </c>
      <c r="P304" s="50">
        <v>5.5478487934206155E-5</v>
      </c>
      <c r="Q304" s="50">
        <v>5.1315944511327581E-5</v>
      </c>
      <c r="R304" s="50">
        <v>5.5129487685219479E-5</v>
      </c>
      <c r="S304" s="50">
        <v>4.9206066531660433E-5</v>
      </c>
      <c r="T304" s="50">
        <v>0</v>
      </c>
      <c r="U304" s="50">
        <v>0</v>
      </c>
      <c r="V304" s="50">
        <v>0</v>
      </c>
      <c r="W304" s="50">
        <v>1.4757569979970224E-5</v>
      </c>
      <c r="X304" s="50">
        <v>1.8079318825242622E-5</v>
      </c>
      <c r="Y304" s="50">
        <v>3.551677675322575E-6</v>
      </c>
      <c r="Z304" s="50">
        <v>0</v>
      </c>
      <c r="AA304" s="50">
        <v>5.3755209703572746E-7</v>
      </c>
      <c r="AB304" s="50">
        <v>0</v>
      </c>
      <c r="AC304" s="50">
        <v>0</v>
      </c>
      <c r="AD304" s="50">
        <v>0</v>
      </c>
      <c r="AE304" s="50">
        <v>0</v>
      </c>
      <c r="AF304" s="50">
        <v>0</v>
      </c>
      <c r="AG304" s="30">
        <v>0</v>
      </c>
      <c r="AH304" s="88">
        <v>0</v>
      </c>
    </row>
    <row r="305" spans="1:34" ht="15" customHeight="1" x14ac:dyDescent="0.25">
      <c r="A305" s="47" t="s">
        <v>10</v>
      </c>
      <c r="B305" s="47" t="s">
        <v>11</v>
      </c>
      <c r="C305" s="47" t="s">
        <v>12</v>
      </c>
      <c r="D305" s="47" t="s">
        <v>13</v>
      </c>
      <c r="E305" s="47" t="s">
        <v>14</v>
      </c>
      <c r="F305" s="47" t="s">
        <v>15</v>
      </c>
      <c r="G305" s="47" t="s">
        <v>523</v>
      </c>
      <c r="H305" s="48" t="s">
        <v>17</v>
      </c>
      <c r="I305" s="49">
        <v>1</v>
      </c>
      <c r="J305" s="50">
        <v>0.21195780608857423</v>
      </c>
      <c r="K305" s="50">
        <v>0.20910136087273579</v>
      </c>
      <c r="L305" s="50">
        <v>0.20500183435662753</v>
      </c>
      <c r="M305" s="50">
        <v>0.20524213186668941</v>
      </c>
      <c r="N305" s="50">
        <v>0.20979238066727335</v>
      </c>
      <c r="O305" s="50">
        <v>0.20591130301637131</v>
      </c>
      <c r="P305" s="50">
        <v>0.20699553915189367</v>
      </c>
      <c r="Q305" s="50">
        <v>0.19121139370680038</v>
      </c>
      <c r="R305" s="50">
        <v>0.20551951509286234</v>
      </c>
      <c r="S305" s="50">
        <v>0.18342821735259415</v>
      </c>
      <c r="T305" s="50">
        <v>0</v>
      </c>
      <c r="U305" s="50">
        <v>0</v>
      </c>
      <c r="V305" s="50">
        <v>0</v>
      </c>
      <c r="W305" s="50">
        <v>5.1262607108215107E-3</v>
      </c>
      <c r="X305" s="50">
        <v>6.1235422548042697E-3</v>
      </c>
      <c r="Y305" s="50">
        <v>1.2025541424041399E-3</v>
      </c>
      <c r="Z305" s="50">
        <v>0</v>
      </c>
      <c r="AA305" s="50">
        <v>1.8337163159491102E-4</v>
      </c>
      <c r="AB305" s="50">
        <v>0</v>
      </c>
      <c r="AC305" s="50">
        <v>0</v>
      </c>
      <c r="AD305" s="50">
        <v>0</v>
      </c>
      <c r="AE305" s="50">
        <v>0</v>
      </c>
      <c r="AF305" s="50">
        <v>0</v>
      </c>
      <c r="AG305" s="30">
        <v>0</v>
      </c>
      <c r="AH305" s="88">
        <v>0</v>
      </c>
    </row>
    <row r="306" spans="1:34" ht="15" customHeight="1" x14ac:dyDescent="0.25">
      <c r="A306" s="47" t="s">
        <v>10</v>
      </c>
      <c r="B306" s="47" t="s">
        <v>11</v>
      </c>
      <c r="C306" s="47" t="s">
        <v>12</v>
      </c>
      <c r="D306" s="47" t="s">
        <v>13</v>
      </c>
      <c r="E306" s="47" t="s">
        <v>14</v>
      </c>
      <c r="F306" s="47" t="s">
        <v>15</v>
      </c>
      <c r="G306" s="47" t="s">
        <v>523</v>
      </c>
      <c r="H306" s="48" t="s">
        <v>18</v>
      </c>
      <c r="I306" s="49">
        <v>298</v>
      </c>
      <c r="J306" s="50">
        <v>1.0807168348009552E-3</v>
      </c>
      <c r="K306" s="50">
        <v>1.0671234015435297E-3</v>
      </c>
      <c r="L306" s="50">
        <v>1.0463063322417459E-3</v>
      </c>
      <c r="M306" s="50">
        <v>1.0471879825830208E-3</v>
      </c>
      <c r="N306" s="50">
        <v>1.0705580463163267E-3</v>
      </c>
      <c r="O306" s="50">
        <v>1.0506481809239262E-3</v>
      </c>
      <c r="P306" s="50">
        <v>1.0564344900168079E-3</v>
      </c>
      <c r="Q306" s="50">
        <v>9.7563317328569444E-4</v>
      </c>
      <c r="R306" s="50">
        <v>1.0487335824154009E-3</v>
      </c>
      <c r="S306" s="50">
        <v>8.7752806597864749E-4</v>
      </c>
      <c r="T306" s="50">
        <v>0</v>
      </c>
      <c r="U306" s="50">
        <v>0</v>
      </c>
      <c r="V306" s="50">
        <v>0</v>
      </c>
      <c r="W306" s="50">
        <v>2.5589067943816245E-5</v>
      </c>
      <c r="X306" s="50">
        <v>3.134958238599271E-5</v>
      </c>
      <c r="Y306" s="50">
        <v>6.1582441327917354E-6</v>
      </c>
      <c r="Z306" s="50">
        <v>0</v>
      </c>
      <c r="AA306" s="50">
        <v>9.330648479822864E-7</v>
      </c>
      <c r="AB306" s="50">
        <v>0</v>
      </c>
      <c r="AC306" s="50">
        <v>0</v>
      </c>
      <c r="AD306" s="50">
        <v>0</v>
      </c>
      <c r="AE306" s="50">
        <v>0</v>
      </c>
      <c r="AF306" s="50">
        <v>0</v>
      </c>
      <c r="AG306" s="30">
        <v>0</v>
      </c>
      <c r="AH306" s="88">
        <v>0</v>
      </c>
    </row>
    <row r="307" spans="1:34" ht="15" customHeight="1" x14ac:dyDescent="0.25">
      <c r="A307" s="47" t="s">
        <v>10</v>
      </c>
      <c r="B307" s="47" t="s">
        <v>11</v>
      </c>
      <c r="C307" s="47" t="s">
        <v>12</v>
      </c>
      <c r="D307" s="47" t="s">
        <v>13</v>
      </c>
      <c r="E307" s="47" t="s">
        <v>14</v>
      </c>
      <c r="F307" s="47" t="s">
        <v>15</v>
      </c>
      <c r="G307" s="47" t="s">
        <v>760</v>
      </c>
      <c r="H307" s="48" t="s">
        <v>16</v>
      </c>
      <c r="I307" s="49">
        <v>25</v>
      </c>
      <c r="J307" s="50">
        <v>0</v>
      </c>
      <c r="K307" s="50">
        <v>0</v>
      </c>
      <c r="L307" s="50">
        <v>0</v>
      </c>
      <c r="M307" s="50">
        <v>0</v>
      </c>
      <c r="N307" s="50">
        <v>0</v>
      </c>
      <c r="O307" s="50">
        <v>0</v>
      </c>
      <c r="P307" s="50">
        <v>0</v>
      </c>
      <c r="Q307" s="50">
        <v>0</v>
      </c>
      <c r="R307" s="50">
        <v>0</v>
      </c>
      <c r="S307" s="50">
        <v>0</v>
      </c>
      <c r="T307" s="50">
        <v>0</v>
      </c>
      <c r="U307" s="50">
        <v>0</v>
      </c>
      <c r="V307" s="50">
        <v>0</v>
      </c>
      <c r="W307" s="50">
        <v>0</v>
      </c>
      <c r="X307" s="50">
        <v>8.3188242951101247E-7</v>
      </c>
      <c r="Y307" s="50">
        <v>5.2081961561423502E-6</v>
      </c>
      <c r="Z307" s="50">
        <v>7.5737470558069752E-6</v>
      </c>
      <c r="AA307" s="50">
        <v>5.9671003623507007E-6</v>
      </c>
      <c r="AB307" s="50">
        <v>9.3492620775856513E-6</v>
      </c>
      <c r="AC307" s="50">
        <v>2.0215856209488175E-5</v>
      </c>
      <c r="AD307" s="50">
        <v>4.5486058288273753E-6</v>
      </c>
      <c r="AE307" s="50">
        <v>7.7088746841999998E-6</v>
      </c>
      <c r="AF307" s="50">
        <v>2.391373206782E-6</v>
      </c>
      <c r="AG307" s="30">
        <v>2.2108807800769996E-6</v>
      </c>
      <c r="AH307" s="88">
        <v>1.2356610561879999E-6</v>
      </c>
    </row>
    <row r="308" spans="1:34" ht="15" customHeight="1" x14ac:dyDescent="0.25">
      <c r="A308" s="47" t="s">
        <v>10</v>
      </c>
      <c r="B308" s="47" t="s">
        <v>11</v>
      </c>
      <c r="C308" s="47" t="s">
        <v>12</v>
      </c>
      <c r="D308" s="47" t="s">
        <v>13</v>
      </c>
      <c r="E308" s="47" t="s">
        <v>14</v>
      </c>
      <c r="F308" s="47" t="s">
        <v>15</v>
      </c>
      <c r="G308" s="47" t="s">
        <v>760</v>
      </c>
      <c r="H308" s="48" t="s">
        <v>17</v>
      </c>
      <c r="I308" s="49">
        <v>1</v>
      </c>
      <c r="J308" s="50">
        <v>0</v>
      </c>
      <c r="K308" s="50">
        <v>0</v>
      </c>
      <c r="L308" s="50">
        <v>0</v>
      </c>
      <c r="M308" s="50">
        <v>0</v>
      </c>
      <c r="N308" s="50">
        <v>0</v>
      </c>
      <c r="O308" s="50">
        <v>0</v>
      </c>
      <c r="P308" s="50">
        <v>0</v>
      </c>
      <c r="Q308" s="50">
        <v>0</v>
      </c>
      <c r="R308" s="50">
        <v>0</v>
      </c>
      <c r="S308" s="50">
        <v>0</v>
      </c>
      <c r="T308" s="50">
        <v>0</v>
      </c>
      <c r="U308" s="50">
        <v>0</v>
      </c>
      <c r="V308" s="50">
        <v>0</v>
      </c>
      <c r="W308" s="50">
        <v>0</v>
      </c>
      <c r="X308" s="50">
        <v>1.7933419753916699E-3</v>
      </c>
      <c r="Y308" s="50">
        <v>1.12347953745817E-2</v>
      </c>
      <c r="Z308" s="50">
        <v>1.6341932692186301E-2</v>
      </c>
      <c r="AA308" s="50">
        <v>1.28522781229956E-2</v>
      </c>
      <c r="AB308" s="50">
        <v>2.0147031171529099E-2</v>
      </c>
      <c r="AC308" s="50">
        <v>4.3592294837357201E-2</v>
      </c>
      <c r="AD308" s="50">
        <v>9.80507039640394E-3</v>
      </c>
      <c r="AE308" s="50">
        <v>1.6631452913311501E-2</v>
      </c>
      <c r="AF308" s="50">
        <v>5.1560932746294004E-3</v>
      </c>
      <c r="AG308" s="30">
        <v>4.7690052197811496E-3</v>
      </c>
      <c r="AH308" s="88">
        <v>2.6648939067181001E-3</v>
      </c>
    </row>
    <row r="309" spans="1:34" ht="15" customHeight="1" x14ac:dyDescent="0.25">
      <c r="A309" s="47" t="s">
        <v>10</v>
      </c>
      <c r="B309" s="47" t="s">
        <v>11</v>
      </c>
      <c r="C309" s="47" t="s">
        <v>12</v>
      </c>
      <c r="D309" s="47" t="s">
        <v>13</v>
      </c>
      <c r="E309" s="47" t="s">
        <v>14</v>
      </c>
      <c r="F309" s="47" t="s">
        <v>15</v>
      </c>
      <c r="G309" s="47" t="s">
        <v>760</v>
      </c>
      <c r="H309" s="48" t="s">
        <v>18</v>
      </c>
      <c r="I309" s="49">
        <v>298</v>
      </c>
      <c r="J309" s="50">
        <v>0</v>
      </c>
      <c r="K309" s="50">
        <v>0</v>
      </c>
      <c r="L309" s="50">
        <v>0</v>
      </c>
      <c r="M309" s="50">
        <v>0</v>
      </c>
      <c r="N309" s="50">
        <v>0</v>
      </c>
      <c r="O309" s="50">
        <v>0</v>
      </c>
      <c r="P309" s="50">
        <v>0</v>
      </c>
      <c r="Q309" s="50">
        <v>0</v>
      </c>
      <c r="R309" s="50">
        <v>0</v>
      </c>
      <c r="S309" s="50">
        <v>0</v>
      </c>
      <c r="T309" s="50">
        <v>0</v>
      </c>
      <c r="U309" s="50">
        <v>0</v>
      </c>
      <c r="V309" s="50">
        <v>0</v>
      </c>
      <c r="W309" s="50">
        <v>0</v>
      </c>
      <c r="X309" s="50">
        <v>9.9160385597712098E-7</v>
      </c>
      <c r="Y309" s="50">
        <v>6.2081698181216819E-6</v>
      </c>
      <c r="Z309" s="50">
        <v>9.0279064905219146E-6</v>
      </c>
      <c r="AA309" s="50">
        <v>7.1127836319220347E-6</v>
      </c>
      <c r="AB309" s="50">
        <v>1.1144320396482095E-5</v>
      </c>
      <c r="AC309" s="50">
        <v>2.4097300601709967E-5</v>
      </c>
      <c r="AD309" s="50">
        <v>5.4219381479622905E-6</v>
      </c>
      <c r="AE309" s="50">
        <v>9.1889786235660125E-6</v>
      </c>
      <c r="AF309" s="50">
        <v>2.850516862484001E-6</v>
      </c>
      <c r="AG309" s="30">
        <v>2.6353698898519984E-6</v>
      </c>
      <c r="AH309" s="88">
        <v>1.4729079789760005E-6</v>
      </c>
    </row>
    <row r="310" spans="1:34" ht="15" customHeight="1" x14ac:dyDescent="0.25">
      <c r="A310" s="47" t="s">
        <v>10</v>
      </c>
      <c r="B310" s="47" t="s">
        <v>11</v>
      </c>
      <c r="C310" s="47" t="s">
        <v>12</v>
      </c>
      <c r="D310" s="47" t="s">
        <v>13</v>
      </c>
      <c r="E310" s="47" t="s">
        <v>14</v>
      </c>
      <c r="F310" s="47" t="s">
        <v>15</v>
      </c>
      <c r="G310" s="47" t="s">
        <v>761</v>
      </c>
      <c r="H310" s="48" t="s">
        <v>16</v>
      </c>
      <c r="I310" s="49">
        <v>25</v>
      </c>
      <c r="J310" s="50">
        <v>0</v>
      </c>
      <c r="K310" s="50">
        <v>0</v>
      </c>
      <c r="L310" s="50">
        <v>0</v>
      </c>
      <c r="M310" s="50">
        <v>0</v>
      </c>
      <c r="N310" s="50">
        <v>0</v>
      </c>
      <c r="O310" s="50">
        <v>0</v>
      </c>
      <c r="P310" s="50">
        <v>0</v>
      </c>
      <c r="Q310" s="50">
        <v>0</v>
      </c>
      <c r="R310" s="50">
        <v>0</v>
      </c>
      <c r="S310" s="50">
        <v>0</v>
      </c>
      <c r="T310" s="50">
        <v>0</v>
      </c>
      <c r="U310" s="50">
        <v>0</v>
      </c>
      <c r="V310" s="50">
        <v>0</v>
      </c>
      <c r="W310" s="50">
        <v>0</v>
      </c>
      <c r="X310" s="50">
        <v>7.2660355442492502E-9</v>
      </c>
      <c r="Y310" s="50">
        <v>3.7284932617286501E-8</v>
      </c>
      <c r="Z310" s="50">
        <v>0</v>
      </c>
      <c r="AA310" s="50">
        <v>0</v>
      </c>
      <c r="AB310" s="50">
        <v>0</v>
      </c>
      <c r="AC310" s="50">
        <v>1.4648376327769351E-6</v>
      </c>
      <c r="AD310" s="50">
        <v>1.9621715524559525E-6</v>
      </c>
      <c r="AE310" s="50">
        <v>1.173271445687E-6</v>
      </c>
      <c r="AF310" s="50">
        <v>2.15799914124E-7</v>
      </c>
      <c r="AG310" s="30">
        <v>1.6717080597900001E-7</v>
      </c>
      <c r="AH310" s="88">
        <v>2.0982585500199997E-7</v>
      </c>
    </row>
    <row r="311" spans="1:34" ht="15" customHeight="1" x14ac:dyDescent="0.25">
      <c r="A311" s="47" t="s">
        <v>10</v>
      </c>
      <c r="B311" s="47" t="s">
        <v>11</v>
      </c>
      <c r="C311" s="47" t="s">
        <v>12</v>
      </c>
      <c r="D311" s="47" t="s">
        <v>13</v>
      </c>
      <c r="E311" s="47" t="s">
        <v>14</v>
      </c>
      <c r="F311" s="47" t="s">
        <v>15</v>
      </c>
      <c r="G311" s="47" t="s">
        <v>761</v>
      </c>
      <c r="H311" s="48" t="s">
        <v>17</v>
      </c>
      <c r="I311" s="49">
        <v>1</v>
      </c>
      <c r="J311" s="50">
        <v>0</v>
      </c>
      <c r="K311" s="50">
        <v>0</v>
      </c>
      <c r="L311" s="50">
        <v>0</v>
      </c>
      <c r="M311" s="50">
        <v>0</v>
      </c>
      <c r="N311" s="50">
        <v>0</v>
      </c>
      <c r="O311" s="50">
        <v>0</v>
      </c>
      <c r="P311" s="50">
        <v>0</v>
      </c>
      <c r="Q311" s="50">
        <v>0</v>
      </c>
      <c r="R311" s="50">
        <v>0</v>
      </c>
      <c r="S311" s="50">
        <v>0</v>
      </c>
      <c r="T311" s="50">
        <v>0</v>
      </c>
      <c r="U311" s="50">
        <v>0</v>
      </c>
      <c r="V311" s="50">
        <v>0</v>
      </c>
      <c r="W311" s="50">
        <v>0</v>
      </c>
      <c r="X311" s="50">
        <v>1.5662436300006201E-5</v>
      </c>
      <c r="Y311" s="50">
        <v>8.0635108318978586E-5</v>
      </c>
      <c r="Z311" s="50">
        <v>0</v>
      </c>
      <c r="AA311" s="50">
        <v>0</v>
      </c>
      <c r="AB311" s="50">
        <v>0</v>
      </c>
      <c r="AC311" s="50">
        <v>3.1646915617602502E-3</v>
      </c>
      <c r="AD311" s="50">
        <v>4.2292628653127695E-3</v>
      </c>
      <c r="AE311" s="50">
        <v>2.5354727775638501E-3</v>
      </c>
      <c r="AF311" s="50">
        <v>4.6373455114624701E-4</v>
      </c>
      <c r="AG311" s="30">
        <v>3.5970573984285201E-4</v>
      </c>
      <c r="AH311" s="88">
        <v>4.53409064810771E-4</v>
      </c>
    </row>
    <row r="312" spans="1:34" ht="15" customHeight="1" x14ac:dyDescent="0.25">
      <c r="A312" s="47" t="s">
        <v>10</v>
      </c>
      <c r="B312" s="47" t="s">
        <v>11</v>
      </c>
      <c r="C312" s="47" t="s">
        <v>12</v>
      </c>
      <c r="D312" s="47" t="s">
        <v>13</v>
      </c>
      <c r="E312" s="47" t="s">
        <v>14</v>
      </c>
      <c r="F312" s="47" t="s">
        <v>15</v>
      </c>
      <c r="G312" s="47" t="s">
        <v>761</v>
      </c>
      <c r="H312" s="48" t="s">
        <v>18</v>
      </c>
      <c r="I312" s="49">
        <v>298</v>
      </c>
      <c r="J312" s="50">
        <v>0</v>
      </c>
      <c r="K312" s="50">
        <v>0</v>
      </c>
      <c r="L312" s="50">
        <v>0</v>
      </c>
      <c r="M312" s="50">
        <v>0</v>
      </c>
      <c r="N312" s="50">
        <v>0</v>
      </c>
      <c r="O312" s="50">
        <v>0</v>
      </c>
      <c r="P312" s="50">
        <v>0</v>
      </c>
      <c r="Q312" s="50">
        <v>0</v>
      </c>
      <c r="R312" s="50">
        <v>0</v>
      </c>
      <c r="S312" s="50">
        <v>0</v>
      </c>
      <c r="T312" s="50">
        <v>0</v>
      </c>
      <c r="U312" s="50">
        <v>0</v>
      </c>
      <c r="V312" s="50">
        <v>0</v>
      </c>
      <c r="W312" s="50">
        <v>0</v>
      </c>
      <c r="X312" s="50">
        <v>8.6611143687450772E-9</v>
      </c>
      <c r="Y312" s="50">
        <v>4.4443639679805507E-8</v>
      </c>
      <c r="Z312" s="50">
        <v>0</v>
      </c>
      <c r="AA312" s="50">
        <v>0</v>
      </c>
      <c r="AB312" s="50">
        <v>0</v>
      </c>
      <c r="AC312" s="50">
        <v>1.7460864582701005E-6</v>
      </c>
      <c r="AD312" s="50">
        <v>2.3389084905271288E-6</v>
      </c>
      <c r="AE312" s="50">
        <v>1.3985395632589993E-6</v>
      </c>
      <c r="AF312" s="50">
        <v>2.5723349763599994E-7</v>
      </c>
      <c r="AG312" s="30">
        <v>1.9926760072699987E-7</v>
      </c>
      <c r="AH312" s="88">
        <v>2.50112419163E-7</v>
      </c>
    </row>
    <row r="313" spans="1:34" ht="15" customHeight="1" x14ac:dyDescent="0.25">
      <c r="A313" s="47" t="s">
        <v>10</v>
      </c>
      <c r="B313" s="47" t="s">
        <v>11</v>
      </c>
      <c r="C313" s="47" t="s">
        <v>12</v>
      </c>
      <c r="D313" s="47" t="s">
        <v>13</v>
      </c>
      <c r="E313" s="47" t="s">
        <v>14</v>
      </c>
      <c r="F313" s="47" t="s">
        <v>15</v>
      </c>
      <c r="G313" s="47" t="s">
        <v>524</v>
      </c>
      <c r="H313" s="48" t="s">
        <v>16</v>
      </c>
      <c r="I313" s="49">
        <v>25</v>
      </c>
      <c r="J313" s="50">
        <v>5.8683318616628239E-5</v>
      </c>
      <c r="K313" s="50">
        <v>6.0962717619202455E-5</v>
      </c>
      <c r="L313" s="50">
        <v>5.7489004141864468E-5</v>
      </c>
      <c r="M313" s="50">
        <v>5.6747070249297553E-5</v>
      </c>
      <c r="N313" s="50">
        <v>6.0848994574349037E-5</v>
      </c>
      <c r="O313" s="50">
        <v>6.0582679160676236E-5</v>
      </c>
      <c r="P313" s="50">
        <v>5.8896546192306037E-5</v>
      </c>
      <c r="Q313" s="50">
        <v>5.4195347624065762E-5</v>
      </c>
      <c r="R313" s="50">
        <v>5.902665988726299E-5</v>
      </c>
      <c r="S313" s="50">
        <v>5.0894902393024648E-5</v>
      </c>
      <c r="T313" s="50">
        <v>0</v>
      </c>
      <c r="U313" s="50">
        <v>0</v>
      </c>
      <c r="V313" s="50">
        <v>0</v>
      </c>
      <c r="W313" s="50">
        <v>0</v>
      </c>
      <c r="X313" s="50">
        <v>8.8811937011225747E-7</v>
      </c>
      <c r="Y313" s="50">
        <v>2.8828235546918749E-8</v>
      </c>
      <c r="Z313" s="50">
        <v>0</v>
      </c>
      <c r="AA313" s="50">
        <v>0</v>
      </c>
      <c r="AB313" s="50">
        <v>5.6391408681306256E-6</v>
      </c>
      <c r="AC313" s="50">
        <v>1.7786807741977402E-5</v>
      </c>
      <c r="AD313" s="50">
        <v>9.4254176170773742E-6</v>
      </c>
      <c r="AE313" s="50">
        <v>7.3499132734669997E-6</v>
      </c>
      <c r="AF313" s="50">
        <v>1.2800458903799999E-7</v>
      </c>
      <c r="AG313" s="30">
        <v>2.1842348123769998E-6</v>
      </c>
      <c r="AH313" s="88">
        <v>1.1614568145221E-5</v>
      </c>
    </row>
    <row r="314" spans="1:34" ht="15" customHeight="1" x14ac:dyDescent="0.25">
      <c r="A314" s="47" t="s">
        <v>10</v>
      </c>
      <c r="B314" s="47" t="s">
        <v>11</v>
      </c>
      <c r="C314" s="47" t="s">
        <v>12</v>
      </c>
      <c r="D314" s="47" t="s">
        <v>13</v>
      </c>
      <c r="E314" s="47" t="s">
        <v>14</v>
      </c>
      <c r="F314" s="47" t="s">
        <v>15</v>
      </c>
      <c r="G314" s="47" t="s">
        <v>524</v>
      </c>
      <c r="H314" s="48" t="s">
        <v>17</v>
      </c>
      <c r="I314" s="49">
        <v>1</v>
      </c>
      <c r="J314" s="50">
        <v>0.21874736015505364</v>
      </c>
      <c r="K314" s="50">
        <v>0.22694921473491955</v>
      </c>
      <c r="L314" s="50">
        <v>0.2142869048178308</v>
      </c>
      <c r="M314" s="50">
        <v>0.21157837570672194</v>
      </c>
      <c r="N314" s="50">
        <v>0.22680153700063424</v>
      </c>
      <c r="O314" s="50">
        <v>0.22579091243162216</v>
      </c>
      <c r="P314" s="50">
        <v>0.21953620278381322</v>
      </c>
      <c r="Q314" s="50">
        <v>0.20173030388278643</v>
      </c>
      <c r="R314" s="50">
        <v>0.22011845170982125</v>
      </c>
      <c r="S314" s="50">
        <v>0.18965658522665493</v>
      </c>
      <c r="T314" s="50">
        <v>0</v>
      </c>
      <c r="U314" s="50">
        <v>0</v>
      </c>
      <c r="V314" s="50">
        <v>0</v>
      </c>
      <c r="W314" s="50">
        <v>0</v>
      </c>
      <c r="X314" s="50">
        <v>3.0083069462578899E-4</v>
      </c>
      <c r="Y314" s="50">
        <v>9.76292515759506E-6</v>
      </c>
      <c r="Z314" s="50">
        <v>0</v>
      </c>
      <c r="AA314" s="50">
        <v>0</v>
      </c>
      <c r="AB314" s="50">
        <v>1.9099391879975501E-3</v>
      </c>
      <c r="AC314" s="50">
        <v>6.0259068273709297E-3</v>
      </c>
      <c r="AD314" s="50">
        <v>3.1926461819263099E-3</v>
      </c>
      <c r="AE314" s="50">
        <v>2.4904299643077896E-3</v>
      </c>
      <c r="AF314" s="50">
        <v>4.3352550126471999E-5</v>
      </c>
      <c r="AG314" s="30">
        <v>7.39853711674746E-4</v>
      </c>
      <c r="AH314" s="88">
        <v>3.9380188036051795E-3</v>
      </c>
    </row>
    <row r="315" spans="1:34" ht="15" customHeight="1" x14ac:dyDescent="0.25">
      <c r="A315" s="47" t="s">
        <v>10</v>
      </c>
      <c r="B315" s="47" t="s">
        <v>11</v>
      </c>
      <c r="C315" s="47" t="s">
        <v>12</v>
      </c>
      <c r="D315" s="47" t="s">
        <v>13</v>
      </c>
      <c r="E315" s="47" t="s">
        <v>14</v>
      </c>
      <c r="F315" s="47" t="s">
        <v>15</v>
      </c>
      <c r="G315" s="47" t="s">
        <v>524</v>
      </c>
      <c r="H315" s="48" t="s">
        <v>18</v>
      </c>
      <c r="I315" s="49">
        <v>298</v>
      </c>
      <c r="J315" s="50">
        <v>1.1162132595659926E-3</v>
      </c>
      <c r="K315" s="50">
        <v>1.1577805195747695E-3</v>
      </c>
      <c r="L315" s="50">
        <v>1.0934444183761636E-3</v>
      </c>
      <c r="M315" s="50">
        <v>1.0796786191553059E-3</v>
      </c>
      <c r="N315" s="50">
        <v>1.1572937744144206E-3</v>
      </c>
      <c r="O315" s="50">
        <v>1.1521195098621719E-3</v>
      </c>
      <c r="P315" s="50">
        <v>1.1202327484697314E-3</v>
      </c>
      <c r="Q315" s="50">
        <v>1.0291015326933492E-3</v>
      </c>
      <c r="R315" s="50">
        <v>1.1232977428836091E-3</v>
      </c>
      <c r="S315" s="50">
        <v>9.0726920714785555E-4</v>
      </c>
      <c r="T315" s="50">
        <v>0</v>
      </c>
      <c r="U315" s="50">
        <v>0</v>
      </c>
      <c r="V315" s="50">
        <v>0</v>
      </c>
      <c r="W315" s="50">
        <v>0</v>
      </c>
      <c r="X315" s="50">
        <v>1.5400205716175152E-6</v>
      </c>
      <c r="Y315" s="50">
        <v>4.9986654358176172E-8</v>
      </c>
      <c r="Z315" s="50">
        <v>0</v>
      </c>
      <c r="AA315" s="50">
        <v>0</v>
      </c>
      <c r="AB315" s="50">
        <v>9.7781723431706898E-6</v>
      </c>
      <c r="AC315" s="50">
        <v>3.084354563045941E-5</v>
      </c>
      <c r="AD315" s="50">
        <v>1.6343777988077687E-5</v>
      </c>
      <c r="AE315" s="50">
        <v>1.2745503812839994E-5</v>
      </c>
      <c r="AF315" s="50">
        <v>2.2195475376100011E-7</v>
      </c>
      <c r="AG315" s="30">
        <v>3.7874879652200071E-6</v>
      </c>
      <c r="AH315" s="88">
        <v>2.0142405638669987E-5</v>
      </c>
    </row>
    <row r="316" spans="1:34" ht="15" customHeight="1" x14ac:dyDescent="0.25">
      <c r="A316" s="47" t="s">
        <v>10</v>
      </c>
      <c r="B316" s="47" t="s">
        <v>11</v>
      </c>
      <c r="C316" s="47" t="s">
        <v>12</v>
      </c>
      <c r="D316" s="47" t="s">
        <v>13</v>
      </c>
      <c r="E316" s="47" t="s">
        <v>14</v>
      </c>
      <c r="F316" s="47" t="s">
        <v>15</v>
      </c>
      <c r="G316" s="47" t="s">
        <v>525</v>
      </c>
      <c r="H316" s="48" t="s">
        <v>16</v>
      </c>
      <c r="I316" s="49">
        <v>25</v>
      </c>
      <c r="J316" s="50">
        <v>0</v>
      </c>
      <c r="K316" s="50">
        <v>0</v>
      </c>
      <c r="L316" s="50">
        <v>0</v>
      </c>
      <c r="M316" s="50">
        <v>0</v>
      </c>
      <c r="N316" s="50">
        <v>0</v>
      </c>
      <c r="O316" s="50">
        <v>0</v>
      </c>
      <c r="P316" s="50">
        <v>0</v>
      </c>
      <c r="Q316" s="50">
        <v>0</v>
      </c>
      <c r="R316" s="50">
        <v>0</v>
      </c>
      <c r="S316" s="50">
        <v>0</v>
      </c>
      <c r="T316" s="50">
        <v>0</v>
      </c>
      <c r="U316" s="50">
        <v>0</v>
      </c>
      <c r="V316" s="50">
        <v>0</v>
      </c>
      <c r="W316" s="50">
        <v>0</v>
      </c>
      <c r="X316" s="50">
        <v>1.2128237144981074E-5</v>
      </c>
      <c r="Y316" s="50">
        <v>1.4919145862660476E-6</v>
      </c>
      <c r="Z316" s="50">
        <v>0</v>
      </c>
      <c r="AA316" s="50">
        <v>0</v>
      </c>
      <c r="AB316" s="50">
        <v>1.3433940549941775E-5</v>
      </c>
      <c r="AC316" s="50">
        <v>7.0249113302713753E-5</v>
      </c>
      <c r="AD316" s="50">
        <v>4.0643013731841751E-5</v>
      </c>
      <c r="AE316" s="50">
        <v>8.4592568284849997E-5</v>
      </c>
      <c r="AF316" s="50">
        <v>5.2067072040130002E-6</v>
      </c>
      <c r="AG316" s="30">
        <v>9.1769907175520009E-6</v>
      </c>
      <c r="AH316" s="88">
        <v>6.106991291649E-6</v>
      </c>
    </row>
    <row r="317" spans="1:34" ht="15" customHeight="1" x14ac:dyDescent="0.25">
      <c r="A317" s="47" t="s">
        <v>10</v>
      </c>
      <c r="B317" s="47" t="s">
        <v>11</v>
      </c>
      <c r="C317" s="47" t="s">
        <v>12</v>
      </c>
      <c r="D317" s="47" t="s">
        <v>13</v>
      </c>
      <c r="E317" s="47" t="s">
        <v>14</v>
      </c>
      <c r="F317" s="47" t="s">
        <v>15</v>
      </c>
      <c r="G317" s="47" t="s">
        <v>525</v>
      </c>
      <c r="H317" s="48" t="s">
        <v>17</v>
      </c>
      <c r="I317" s="49">
        <v>1</v>
      </c>
      <c r="J317" s="50">
        <v>0</v>
      </c>
      <c r="K317" s="50">
        <v>0</v>
      </c>
      <c r="L317" s="50">
        <v>0</v>
      </c>
      <c r="M317" s="50">
        <v>0</v>
      </c>
      <c r="N317" s="50">
        <v>0</v>
      </c>
      <c r="O317" s="50">
        <v>0</v>
      </c>
      <c r="P317" s="50">
        <v>0</v>
      </c>
      <c r="Q317" s="50">
        <v>0</v>
      </c>
      <c r="R317" s="50">
        <v>0</v>
      </c>
      <c r="S317" s="50">
        <v>0</v>
      </c>
      <c r="T317" s="50">
        <v>0</v>
      </c>
      <c r="U317" s="50">
        <v>0</v>
      </c>
      <c r="V317" s="50">
        <v>0</v>
      </c>
      <c r="W317" s="50">
        <v>0</v>
      </c>
      <c r="X317" s="50">
        <v>4.1059121207809605E-3</v>
      </c>
      <c r="Y317" s="50">
        <v>5.05161759755254E-4</v>
      </c>
      <c r="Z317" s="50">
        <v>0</v>
      </c>
      <c r="AA317" s="50">
        <v>0</v>
      </c>
      <c r="AB317" s="50">
        <v>4.5491926767564092E-3</v>
      </c>
      <c r="AC317" s="50">
        <v>2.3791814105575501E-2</v>
      </c>
      <c r="AD317" s="50">
        <v>1.3762703666233901E-2</v>
      </c>
      <c r="AE317" s="50">
        <v>2.8641727450948101E-2</v>
      </c>
      <c r="AF317" s="50">
        <v>1.7627477846705898E-3</v>
      </c>
      <c r="AG317" s="30">
        <v>3.1070252858265801E-3</v>
      </c>
      <c r="AH317" s="88">
        <v>2.0680084291253399E-3</v>
      </c>
    </row>
    <row r="318" spans="1:34" ht="15" customHeight="1" x14ac:dyDescent="0.25">
      <c r="A318" s="47" t="s">
        <v>10</v>
      </c>
      <c r="B318" s="47" t="s">
        <v>11</v>
      </c>
      <c r="C318" s="47" t="s">
        <v>12</v>
      </c>
      <c r="D318" s="47" t="s">
        <v>13</v>
      </c>
      <c r="E318" s="47" t="s">
        <v>14</v>
      </c>
      <c r="F318" s="47" t="s">
        <v>15</v>
      </c>
      <c r="G318" s="47" t="s">
        <v>525</v>
      </c>
      <c r="H318" s="48" t="s">
        <v>18</v>
      </c>
      <c r="I318" s="49">
        <v>298</v>
      </c>
      <c r="J318" s="50">
        <v>0</v>
      </c>
      <c r="K318" s="50">
        <v>0</v>
      </c>
      <c r="L318" s="50">
        <v>0</v>
      </c>
      <c r="M318" s="50">
        <v>0</v>
      </c>
      <c r="N318" s="50">
        <v>0</v>
      </c>
      <c r="O318" s="50">
        <v>0</v>
      </c>
      <c r="P318" s="50">
        <v>0</v>
      </c>
      <c r="Q318" s="50">
        <v>0</v>
      </c>
      <c r="R318" s="50">
        <v>0</v>
      </c>
      <c r="S318" s="50">
        <v>0</v>
      </c>
      <c r="T318" s="50">
        <v>0</v>
      </c>
      <c r="U318" s="50">
        <v>0</v>
      </c>
      <c r="V318" s="50">
        <v>0</v>
      </c>
      <c r="W318" s="50">
        <v>0</v>
      </c>
      <c r="X318" s="50">
        <v>2.1028962680488686E-5</v>
      </c>
      <c r="Y318" s="50">
        <v>2.5868480971626996E-6</v>
      </c>
      <c r="Z318" s="50">
        <v>0</v>
      </c>
      <c r="AA318" s="50">
        <v>0</v>
      </c>
      <c r="AB318" s="50">
        <v>2.3294022705619185E-5</v>
      </c>
      <c r="AC318" s="50">
        <v>1.2181001100238709E-4</v>
      </c>
      <c r="AD318" s="50">
        <v>7.0474195526257528E-5</v>
      </c>
      <c r="AE318" s="50">
        <v>1.4667562667674901E-4</v>
      </c>
      <c r="AF318" s="50">
        <v>9.0277606439229888E-6</v>
      </c>
      <c r="AG318" s="30">
        <v>1.5912064916639988E-5</v>
      </c>
      <c r="AH318" s="88">
        <v>1.0589127740634E-5</v>
      </c>
    </row>
    <row r="319" spans="1:34" ht="15" customHeight="1" x14ac:dyDescent="0.25">
      <c r="A319" s="47" t="s">
        <v>10</v>
      </c>
      <c r="B319" s="47" t="s">
        <v>11</v>
      </c>
      <c r="C319" s="47" t="s">
        <v>12</v>
      </c>
      <c r="D319" s="47" t="s">
        <v>13</v>
      </c>
      <c r="E319" s="47" t="s">
        <v>14</v>
      </c>
      <c r="F319" s="47" t="s">
        <v>15</v>
      </c>
      <c r="G319" s="47" t="s">
        <v>526</v>
      </c>
      <c r="H319" s="48" t="s">
        <v>16</v>
      </c>
      <c r="I319" s="49">
        <v>25</v>
      </c>
      <c r="J319" s="50">
        <v>3.1073084463809392E-3</v>
      </c>
      <c r="K319" s="50">
        <v>3.0922425386978778E-3</v>
      </c>
      <c r="L319" s="50">
        <v>3.077299749586526E-3</v>
      </c>
      <c r="M319" s="50">
        <v>3.1460689130806199E-3</v>
      </c>
      <c r="N319" s="50">
        <v>3.2269895413790908E-3</v>
      </c>
      <c r="O319" s="50">
        <v>3.0961428297057894E-3</v>
      </c>
      <c r="P319" s="50">
        <v>3.2366448121825347E-3</v>
      </c>
      <c r="Q319" s="50">
        <v>3.0610569772861829E-3</v>
      </c>
      <c r="R319" s="50">
        <v>3.0512981486505207E-3</v>
      </c>
      <c r="S319" s="50">
        <v>2.7522076508383038E-3</v>
      </c>
      <c r="T319" s="50">
        <v>2.7592866155347713E-3</v>
      </c>
      <c r="U319" s="50">
        <v>2.928792729328375E-3</v>
      </c>
      <c r="V319" s="50">
        <v>2.3030277897087472E-3</v>
      </c>
      <c r="W319" s="50">
        <v>3.2226107341517499E-2</v>
      </c>
      <c r="X319" s="50">
        <v>3.240699620247775E-2</v>
      </c>
      <c r="Y319" s="50">
        <v>3.089885264418225E-2</v>
      </c>
      <c r="Z319" s="50">
        <v>2.1458445688856229E-2</v>
      </c>
      <c r="AA319" s="50">
        <v>2.2015944249243725E-2</v>
      </c>
      <c r="AB319" s="50">
        <v>2.1700305431701501E-2</v>
      </c>
      <c r="AC319" s="50">
        <v>1.8746307643922624E-2</v>
      </c>
      <c r="AD319" s="50">
        <v>1.4343956821301948E-2</v>
      </c>
      <c r="AE319" s="50">
        <v>1.707464254979385E-2</v>
      </c>
      <c r="AF319" s="50">
        <v>1.1458938596048374E-2</v>
      </c>
      <c r="AG319" s="30">
        <v>9.7226485373324012E-3</v>
      </c>
      <c r="AH319" s="88">
        <v>1.2330581180936523E-2</v>
      </c>
    </row>
    <row r="320" spans="1:34" ht="15" customHeight="1" x14ac:dyDescent="0.25">
      <c r="A320" s="47" t="s">
        <v>10</v>
      </c>
      <c r="B320" s="47" t="s">
        <v>11</v>
      </c>
      <c r="C320" s="47" t="s">
        <v>12</v>
      </c>
      <c r="D320" s="47" t="s">
        <v>13</v>
      </c>
      <c r="E320" s="47" t="s">
        <v>14</v>
      </c>
      <c r="F320" s="47" t="s">
        <v>15</v>
      </c>
      <c r="G320" s="47" t="s">
        <v>526</v>
      </c>
      <c r="H320" s="48" t="s">
        <v>17</v>
      </c>
      <c r="I320" s="49">
        <v>1</v>
      </c>
      <c r="J320" s="50">
        <v>11.594841989840942</v>
      </c>
      <c r="K320" s="50">
        <v>11.53892922280173</v>
      </c>
      <c r="L320" s="50">
        <v>11.484187978780451</v>
      </c>
      <c r="M320" s="50">
        <v>11.738934895868285</v>
      </c>
      <c r="N320" s="50">
        <v>12.045027806004407</v>
      </c>
      <c r="O320" s="50">
        <v>11.554876142617555</v>
      </c>
      <c r="P320" s="50">
        <v>12.080487475431529</v>
      </c>
      <c r="Q320" s="50">
        <v>11.425797166599523</v>
      </c>
      <c r="R320" s="50">
        <v>11.390310313213849</v>
      </c>
      <c r="S320" s="50">
        <v>10.341953704198039</v>
      </c>
      <c r="T320" s="50">
        <v>10.29108337536651</v>
      </c>
      <c r="U320" s="50">
        <v>10.9232763269299</v>
      </c>
      <c r="V320" s="50">
        <v>8.6106701193127506</v>
      </c>
      <c r="W320" s="50">
        <v>10.957480354424501</v>
      </c>
      <c r="X320" s="50">
        <v>11.011832462305199</v>
      </c>
      <c r="Y320" s="50">
        <v>10.5024766215304</v>
      </c>
      <c r="Z320" s="50">
        <v>7.2906165857490803</v>
      </c>
      <c r="AA320" s="50">
        <v>7.4887622471217306</v>
      </c>
      <c r="AB320" s="50">
        <v>7.3857220002532404</v>
      </c>
      <c r="AC320" s="50">
        <v>6.3776550891439197</v>
      </c>
      <c r="AD320" s="50">
        <v>4.8842386904763897</v>
      </c>
      <c r="AE320" s="50">
        <v>5.81474629901113</v>
      </c>
      <c r="AF320" s="50">
        <v>3.8998321085512901</v>
      </c>
      <c r="AG320" s="30">
        <v>3.3095725064566097</v>
      </c>
      <c r="AH320" s="88">
        <v>4.1963738829906001</v>
      </c>
    </row>
    <row r="321" spans="1:34" ht="15" customHeight="1" x14ac:dyDescent="0.25">
      <c r="A321" s="47" t="s">
        <v>10</v>
      </c>
      <c r="B321" s="47" t="s">
        <v>11</v>
      </c>
      <c r="C321" s="47" t="s">
        <v>12</v>
      </c>
      <c r="D321" s="47" t="s">
        <v>13</v>
      </c>
      <c r="E321" s="47" t="s">
        <v>14</v>
      </c>
      <c r="F321" s="47" t="s">
        <v>15</v>
      </c>
      <c r="G321" s="47" t="s">
        <v>526</v>
      </c>
      <c r="H321" s="48" t="s">
        <v>18</v>
      </c>
      <c r="I321" s="49">
        <v>298</v>
      </c>
      <c r="J321" s="50">
        <v>5.9177247002201269E-2</v>
      </c>
      <c r="K321" s="50">
        <v>5.8892176436507085E-2</v>
      </c>
      <c r="L321" s="50">
        <v>5.8613772154066816E-2</v>
      </c>
      <c r="M321" s="50">
        <v>5.9912140265119561E-2</v>
      </c>
      <c r="N321" s="50">
        <v>6.1478358221468653E-2</v>
      </c>
      <c r="O321" s="50">
        <v>5.897490981655102E-2</v>
      </c>
      <c r="P321" s="50">
        <v>6.1658786964851435E-2</v>
      </c>
      <c r="Q321" s="50">
        <v>5.8317900488112494E-2</v>
      </c>
      <c r="R321" s="50">
        <v>5.8137679635162684E-2</v>
      </c>
      <c r="S321" s="50">
        <v>4.9137314640448813E-2</v>
      </c>
      <c r="T321" s="50">
        <v>5.2518236647171049E-2</v>
      </c>
      <c r="U321" s="50">
        <v>5.5744491631787872E-2</v>
      </c>
      <c r="V321" s="50">
        <v>4.3841436769650299E-2</v>
      </c>
      <c r="W321" s="50">
        <v>5.5878169759858307E-2</v>
      </c>
      <c r="X321" s="50">
        <v>5.6189264191271883E-2</v>
      </c>
      <c r="Y321" s="50">
        <v>5.3578974299606015E-2</v>
      </c>
      <c r="Z321" s="50">
        <v>3.7207491276929822E-2</v>
      </c>
      <c r="AA321" s="50">
        <v>3.8178013217682556E-2</v>
      </c>
      <c r="AB321" s="50">
        <v>3.7634030364846825E-2</v>
      </c>
      <c r="AC321" s="50">
        <v>3.251018343765312E-2</v>
      </c>
      <c r="AD321" s="50">
        <v>2.4878526016161223E-2</v>
      </c>
      <c r="AE321" s="50">
        <v>2.9614309769881341E-2</v>
      </c>
      <c r="AF321" s="50">
        <v>1.9873373997449807E-2</v>
      </c>
      <c r="AG321" s="30">
        <v>1.6861514891512969E-2</v>
      </c>
      <c r="AH321" s="88">
        <v>2.1385436424958972E-2</v>
      </c>
    </row>
    <row r="322" spans="1:34" ht="15" customHeight="1" x14ac:dyDescent="0.25">
      <c r="A322" s="47" t="s">
        <v>10</v>
      </c>
      <c r="B322" s="47" t="s">
        <v>11</v>
      </c>
      <c r="C322" s="47" t="s">
        <v>12</v>
      </c>
      <c r="D322" s="47" t="s">
        <v>13</v>
      </c>
      <c r="E322" s="47" t="s">
        <v>14</v>
      </c>
      <c r="F322" s="47" t="s">
        <v>15</v>
      </c>
      <c r="G322" s="47" t="s">
        <v>762</v>
      </c>
      <c r="H322" s="48" t="s">
        <v>16</v>
      </c>
      <c r="I322" s="49">
        <v>25</v>
      </c>
      <c r="J322" s="50">
        <v>0</v>
      </c>
      <c r="K322" s="50">
        <v>0</v>
      </c>
      <c r="L322" s="50">
        <v>0</v>
      </c>
      <c r="M322" s="50">
        <v>0</v>
      </c>
      <c r="N322" s="50">
        <v>0</v>
      </c>
      <c r="O322" s="50">
        <v>0</v>
      </c>
      <c r="P322" s="50">
        <v>0</v>
      </c>
      <c r="Q322" s="50">
        <v>0</v>
      </c>
      <c r="R322" s="50">
        <v>0</v>
      </c>
      <c r="S322" s="50">
        <v>0</v>
      </c>
      <c r="T322" s="50">
        <v>0</v>
      </c>
      <c r="U322" s="50">
        <v>0</v>
      </c>
      <c r="V322" s="50">
        <v>0</v>
      </c>
      <c r="W322" s="50">
        <v>0</v>
      </c>
      <c r="X322" s="50">
        <v>2.4714601707480475E-6</v>
      </c>
      <c r="Y322" s="50">
        <v>1.0150340395738501E-4</v>
      </c>
      <c r="Z322" s="50">
        <v>1.3326365333017975E-4</v>
      </c>
      <c r="AA322" s="50">
        <v>7.4182039976450253E-5</v>
      </c>
      <c r="AB322" s="50">
        <v>4.747474529167725E-5</v>
      </c>
      <c r="AC322" s="50">
        <v>4.2599029548242505E-5</v>
      </c>
      <c r="AD322" s="50">
        <v>1.539752342819285E-5</v>
      </c>
      <c r="AE322" s="50">
        <v>3.5753950780134997E-5</v>
      </c>
      <c r="AF322" s="50">
        <v>1.2741502625195E-5</v>
      </c>
      <c r="AG322" s="30">
        <v>8.8604548965270002E-6</v>
      </c>
      <c r="AH322" s="88">
        <v>6.8361407046380004E-6</v>
      </c>
    </row>
    <row r="323" spans="1:34" ht="15" customHeight="1" x14ac:dyDescent="0.25">
      <c r="A323" s="47" t="s">
        <v>10</v>
      </c>
      <c r="B323" s="47" t="s">
        <v>11</v>
      </c>
      <c r="C323" s="47" t="s">
        <v>12</v>
      </c>
      <c r="D323" s="47" t="s">
        <v>13</v>
      </c>
      <c r="E323" s="47" t="s">
        <v>14</v>
      </c>
      <c r="F323" s="47" t="s">
        <v>15</v>
      </c>
      <c r="G323" s="47" t="s">
        <v>762</v>
      </c>
      <c r="H323" s="48" t="s">
        <v>17</v>
      </c>
      <c r="I323" s="49">
        <v>1</v>
      </c>
      <c r="J323" s="50">
        <v>0</v>
      </c>
      <c r="K323" s="50">
        <v>0</v>
      </c>
      <c r="L323" s="50">
        <v>0</v>
      </c>
      <c r="M323" s="50">
        <v>0</v>
      </c>
      <c r="N323" s="50">
        <v>0</v>
      </c>
      <c r="O323" s="50">
        <v>0</v>
      </c>
      <c r="P323" s="50">
        <v>0</v>
      </c>
      <c r="Q323" s="50">
        <v>0</v>
      </c>
      <c r="R323" s="50">
        <v>0</v>
      </c>
      <c r="S323" s="50">
        <v>0</v>
      </c>
      <c r="T323" s="50">
        <v>0</v>
      </c>
      <c r="U323" s="50">
        <v>0</v>
      </c>
      <c r="V323" s="50">
        <v>0</v>
      </c>
      <c r="W323" s="50">
        <v>0</v>
      </c>
      <c r="X323" s="50">
        <v>5.3303002028792798E-3</v>
      </c>
      <c r="Y323" s="50">
        <v>0.21893689618481299</v>
      </c>
      <c r="Z323" s="50">
        <v>0.28743015161603003</v>
      </c>
      <c r="AA323" s="50">
        <v>0.159992148446605</v>
      </c>
      <c r="AB323" s="50">
        <v>0.10241685979540301</v>
      </c>
      <c r="AC323" s="50">
        <v>9.1856274373146196E-2</v>
      </c>
      <c r="AD323" s="50">
        <v>3.3203034396123099E-2</v>
      </c>
      <c r="AE323" s="50">
        <v>7.7102649205739393E-2</v>
      </c>
      <c r="AF323" s="50">
        <v>2.7479234906141202E-2</v>
      </c>
      <c r="AG323" s="30">
        <v>1.9107593952452998E-2</v>
      </c>
      <c r="AH323" s="88">
        <v>1.47430786544561E-2</v>
      </c>
    </row>
    <row r="324" spans="1:34" ht="15" customHeight="1" x14ac:dyDescent="0.25">
      <c r="A324" s="47" t="s">
        <v>10</v>
      </c>
      <c r="B324" s="47" t="s">
        <v>11</v>
      </c>
      <c r="C324" s="47" t="s">
        <v>12</v>
      </c>
      <c r="D324" s="47" t="s">
        <v>13</v>
      </c>
      <c r="E324" s="47" t="s">
        <v>14</v>
      </c>
      <c r="F324" s="47" t="s">
        <v>15</v>
      </c>
      <c r="G324" s="47" t="s">
        <v>762</v>
      </c>
      <c r="H324" s="48" t="s">
        <v>18</v>
      </c>
      <c r="I324" s="49">
        <v>298</v>
      </c>
      <c r="J324" s="50">
        <v>0</v>
      </c>
      <c r="K324" s="50">
        <v>0</v>
      </c>
      <c r="L324" s="50">
        <v>0</v>
      </c>
      <c r="M324" s="50">
        <v>0</v>
      </c>
      <c r="N324" s="50">
        <v>0</v>
      </c>
      <c r="O324" s="50">
        <v>0</v>
      </c>
      <c r="P324" s="50">
        <v>0</v>
      </c>
      <c r="Q324" s="50">
        <v>0</v>
      </c>
      <c r="R324" s="50">
        <v>0</v>
      </c>
      <c r="S324" s="50">
        <v>0</v>
      </c>
      <c r="T324" s="50">
        <v>0</v>
      </c>
      <c r="U324" s="50">
        <v>0</v>
      </c>
      <c r="V324" s="50">
        <v>0</v>
      </c>
      <c r="W324" s="50">
        <v>0</v>
      </c>
      <c r="X324" s="50">
        <v>2.9459805235316635E-6</v>
      </c>
      <c r="Y324" s="50">
        <v>1.2099205751720263E-4</v>
      </c>
      <c r="Z324" s="50">
        <v>1.5885027476957427E-4</v>
      </c>
      <c r="AA324" s="50">
        <v>8.8424991651928696E-5</v>
      </c>
      <c r="AB324" s="50">
        <v>5.6589896387679283E-5</v>
      </c>
      <c r="AC324" s="50">
        <v>5.0778043221505064E-5</v>
      </c>
      <c r="AD324" s="50">
        <v>1.8353847926405758E-5</v>
      </c>
      <c r="AE324" s="50">
        <v>4.2618709329920021E-5</v>
      </c>
      <c r="AF324" s="50">
        <v>1.5187871129231993E-5</v>
      </c>
      <c r="AG324" s="30">
        <v>1.0561662236660989E-5</v>
      </c>
      <c r="AH324" s="88">
        <v>8.1486797199279892E-6</v>
      </c>
    </row>
    <row r="325" spans="1:34" ht="15" customHeight="1" x14ac:dyDescent="0.25">
      <c r="A325" s="47" t="s">
        <v>10</v>
      </c>
      <c r="B325" s="47" t="s">
        <v>11</v>
      </c>
      <c r="C325" s="47" t="s">
        <v>12</v>
      </c>
      <c r="D325" s="47" t="s">
        <v>13</v>
      </c>
      <c r="E325" s="47" t="s">
        <v>14</v>
      </c>
      <c r="F325" s="47" t="s">
        <v>15</v>
      </c>
      <c r="G325" s="47" t="s">
        <v>763</v>
      </c>
      <c r="H325" s="48" t="s">
        <v>16</v>
      </c>
      <c r="I325" s="49">
        <v>25</v>
      </c>
      <c r="J325" s="50">
        <v>0</v>
      </c>
      <c r="K325" s="50">
        <v>0</v>
      </c>
      <c r="L325" s="50">
        <v>0</v>
      </c>
      <c r="M325" s="50">
        <v>0</v>
      </c>
      <c r="N325" s="50">
        <v>0</v>
      </c>
      <c r="O325" s="50">
        <v>0</v>
      </c>
      <c r="P325" s="50">
        <v>0</v>
      </c>
      <c r="Q325" s="50">
        <v>0</v>
      </c>
      <c r="R325" s="50">
        <v>0</v>
      </c>
      <c r="S325" s="50">
        <v>5.643289412930674E-6</v>
      </c>
      <c r="T325" s="50">
        <v>6.5633885795397191E-6</v>
      </c>
      <c r="U325" s="50">
        <v>3.8234646768927E-6</v>
      </c>
      <c r="V325" s="50">
        <v>6.6087171045011506E-6</v>
      </c>
      <c r="W325" s="50">
        <v>3.2181476335276499E-6</v>
      </c>
      <c r="X325" s="50">
        <v>2.4128194801375674E-6</v>
      </c>
      <c r="Y325" s="50">
        <v>3.1109537483620997E-6</v>
      </c>
      <c r="Z325" s="50">
        <v>2.4247613729200952E-6</v>
      </c>
      <c r="AA325" s="50">
        <v>2.1327309578929873E-6</v>
      </c>
      <c r="AB325" s="50">
        <v>2.9696263417762753E-6</v>
      </c>
      <c r="AC325" s="50">
        <v>2.0826378456896298E-6</v>
      </c>
      <c r="AD325" s="50">
        <v>3.1630072872464251E-6</v>
      </c>
      <c r="AE325" s="50">
        <v>3.5655240069159997E-6</v>
      </c>
      <c r="AF325" s="50">
        <v>3.4127065731779997E-6</v>
      </c>
      <c r="AG325" s="30">
        <v>5.6533763916000004E-6</v>
      </c>
      <c r="AH325" s="88">
        <v>5.218269322676E-6</v>
      </c>
    </row>
    <row r="326" spans="1:34" ht="15" customHeight="1" x14ac:dyDescent="0.25">
      <c r="A326" s="47" t="s">
        <v>10</v>
      </c>
      <c r="B326" s="47" t="s">
        <v>11</v>
      </c>
      <c r="C326" s="47" t="s">
        <v>12</v>
      </c>
      <c r="D326" s="47" t="s">
        <v>13</v>
      </c>
      <c r="E326" s="47" t="s">
        <v>14</v>
      </c>
      <c r="F326" s="47" t="s">
        <v>15</v>
      </c>
      <c r="G326" s="47" t="s">
        <v>763</v>
      </c>
      <c r="H326" s="48" t="s">
        <v>17</v>
      </c>
      <c r="I326" s="49">
        <v>1</v>
      </c>
      <c r="J326" s="50">
        <v>0</v>
      </c>
      <c r="K326" s="50">
        <v>0</v>
      </c>
      <c r="L326" s="50">
        <v>0</v>
      </c>
      <c r="M326" s="50">
        <v>0</v>
      </c>
      <c r="N326" s="50">
        <v>0</v>
      </c>
      <c r="O326" s="50">
        <v>0</v>
      </c>
      <c r="P326" s="50">
        <v>0</v>
      </c>
      <c r="Q326" s="50">
        <v>0</v>
      </c>
      <c r="R326" s="50">
        <v>0</v>
      </c>
      <c r="S326" s="50">
        <v>1.2058580817550259E-2</v>
      </c>
      <c r="T326" s="50">
        <v>1.3919634499487838E-2</v>
      </c>
      <c r="U326" s="50">
        <v>8.1088038867540308E-3</v>
      </c>
      <c r="V326" s="50">
        <v>1.4015767235226E-2</v>
      </c>
      <c r="W326" s="50">
        <v>6.9487886199843798E-3</v>
      </c>
      <c r="X326" s="50">
        <v>5.2047276000153396E-3</v>
      </c>
      <c r="Y326" s="50">
        <v>6.7145292770916408E-3</v>
      </c>
      <c r="Z326" s="50">
        <v>5.2288495392920301E-3</v>
      </c>
      <c r="AA326" s="50">
        <v>4.5942327831729095E-3</v>
      </c>
      <c r="AB326" s="50">
        <v>6.2979835456390999E-3</v>
      </c>
      <c r="AC326" s="50">
        <v>4.4168583431385801E-3</v>
      </c>
      <c r="AD326" s="50">
        <v>6.70810585479217E-3</v>
      </c>
      <c r="AE326" s="50">
        <v>7.56176331386685E-3</v>
      </c>
      <c r="AF326" s="50">
        <v>7.2376681003950396E-3</v>
      </c>
      <c r="AG326" s="30">
        <v>1.19896806497972E-2</v>
      </c>
      <c r="AH326" s="88">
        <v>1.10669055795305E-2</v>
      </c>
    </row>
    <row r="327" spans="1:34" ht="15" customHeight="1" x14ac:dyDescent="0.25">
      <c r="A327" s="47" t="s">
        <v>10</v>
      </c>
      <c r="B327" s="47" t="s">
        <v>11</v>
      </c>
      <c r="C327" s="47" t="s">
        <v>12</v>
      </c>
      <c r="D327" s="47" t="s">
        <v>13</v>
      </c>
      <c r="E327" s="47" t="s">
        <v>14</v>
      </c>
      <c r="F327" s="47" t="s">
        <v>15</v>
      </c>
      <c r="G327" s="47" t="s">
        <v>763</v>
      </c>
      <c r="H327" s="48" t="s">
        <v>18</v>
      </c>
      <c r="I327" s="49">
        <v>298</v>
      </c>
      <c r="J327" s="50">
        <v>0</v>
      </c>
      <c r="K327" s="50">
        <v>0</v>
      </c>
      <c r="L327" s="50">
        <v>0</v>
      </c>
      <c r="M327" s="50">
        <v>0</v>
      </c>
      <c r="N327" s="50">
        <v>0</v>
      </c>
      <c r="O327" s="50">
        <v>0</v>
      </c>
      <c r="P327" s="50">
        <v>0</v>
      </c>
      <c r="Q327" s="50">
        <v>0</v>
      </c>
      <c r="R327" s="50">
        <v>0</v>
      </c>
      <c r="S327" s="50">
        <v>6.7268009802133569E-6</v>
      </c>
      <c r="T327" s="50">
        <v>7.8235591868113363E-6</v>
      </c>
      <c r="U327" s="50">
        <v>4.5575698948560984E-6</v>
      </c>
      <c r="V327" s="50">
        <v>7.8775907885653714E-6</v>
      </c>
      <c r="W327" s="50">
        <v>3.8360319791649294E-6</v>
      </c>
      <c r="X327" s="50">
        <v>2.8760808203239865E-6</v>
      </c>
      <c r="Y327" s="50">
        <v>3.7082568680476235E-6</v>
      </c>
      <c r="Z327" s="50">
        <v>2.8903155565207442E-6</v>
      </c>
      <c r="AA327" s="50">
        <v>2.5422153018084378E-6</v>
      </c>
      <c r="AB327" s="50">
        <v>3.5397945993973194E-6</v>
      </c>
      <c r="AC327" s="50">
        <v>2.4825043120620392E-6</v>
      </c>
      <c r="AD327" s="50">
        <v>3.7703046863981554E-6</v>
      </c>
      <c r="AE327" s="50">
        <v>4.2501046162439912E-6</v>
      </c>
      <c r="AF327" s="50">
        <v>4.0679462352279973E-6</v>
      </c>
      <c r="AG327" s="30">
        <v>6.7388246557200059E-6</v>
      </c>
      <c r="AH327" s="88">
        <v>6.2201770326289879E-6</v>
      </c>
    </row>
    <row r="328" spans="1:34" ht="15" customHeight="1" x14ac:dyDescent="0.25">
      <c r="A328" s="47" t="s">
        <v>10</v>
      </c>
      <c r="B328" s="47" t="s">
        <v>11</v>
      </c>
      <c r="C328" s="47" t="s">
        <v>12</v>
      </c>
      <c r="D328" s="47" t="s">
        <v>13</v>
      </c>
      <c r="E328" s="47" t="s">
        <v>14</v>
      </c>
      <c r="F328" s="47" t="s">
        <v>15</v>
      </c>
      <c r="G328" s="47" t="s">
        <v>527</v>
      </c>
      <c r="H328" s="48" t="s">
        <v>16</v>
      </c>
      <c r="I328" s="49">
        <v>25</v>
      </c>
      <c r="J328" s="50">
        <v>0</v>
      </c>
      <c r="K328" s="50">
        <v>0</v>
      </c>
      <c r="L328" s="50">
        <v>0</v>
      </c>
      <c r="M328" s="50">
        <v>0</v>
      </c>
      <c r="N328" s="50">
        <v>0</v>
      </c>
      <c r="O328" s="50">
        <v>0</v>
      </c>
      <c r="P328" s="50">
        <v>0</v>
      </c>
      <c r="Q328" s="50">
        <v>0</v>
      </c>
      <c r="R328" s="50">
        <v>0</v>
      </c>
      <c r="S328" s="50">
        <v>0</v>
      </c>
      <c r="T328" s="50">
        <v>0</v>
      </c>
      <c r="U328" s="50">
        <v>1.5408008989895002E-5</v>
      </c>
      <c r="V328" s="50">
        <v>1.7338744743231676E-5</v>
      </c>
      <c r="W328" s="50">
        <v>1.9790105136149649E-5</v>
      </c>
      <c r="X328" s="50">
        <v>3.4220610413768998E-8</v>
      </c>
      <c r="Y328" s="50">
        <v>2.4203091837043099E-5</v>
      </c>
      <c r="Z328" s="50">
        <v>2.5010701053781497E-5</v>
      </c>
      <c r="AA328" s="50">
        <v>2.3542721914830821E-5</v>
      </c>
      <c r="AB328" s="50">
        <v>2.50226693364595E-5</v>
      </c>
      <c r="AC328" s="50">
        <v>2.5120220070642001E-5</v>
      </c>
      <c r="AD328" s="50">
        <v>2.5616917104795247E-5</v>
      </c>
      <c r="AE328" s="50">
        <v>2.5089529012665E-5</v>
      </c>
      <c r="AF328" s="50">
        <v>2.2426113180852997E-5</v>
      </c>
      <c r="AG328" s="30">
        <v>2.3920420766837999E-5</v>
      </c>
      <c r="AH328" s="88">
        <v>2.5108731769395002E-5</v>
      </c>
    </row>
    <row r="329" spans="1:34" ht="15" customHeight="1" x14ac:dyDescent="0.25">
      <c r="A329" s="47" t="s">
        <v>10</v>
      </c>
      <c r="B329" s="47" t="s">
        <v>11</v>
      </c>
      <c r="C329" s="47" t="s">
        <v>12</v>
      </c>
      <c r="D329" s="47" t="s">
        <v>13</v>
      </c>
      <c r="E329" s="47" t="s">
        <v>14</v>
      </c>
      <c r="F329" s="47" t="s">
        <v>15</v>
      </c>
      <c r="G329" s="47" t="s">
        <v>527</v>
      </c>
      <c r="H329" s="48" t="s">
        <v>17</v>
      </c>
      <c r="I329" s="49">
        <v>1</v>
      </c>
      <c r="J329" s="50">
        <v>0</v>
      </c>
      <c r="K329" s="50">
        <v>0</v>
      </c>
      <c r="L329" s="50">
        <v>0</v>
      </c>
      <c r="M329" s="50">
        <v>0</v>
      </c>
      <c r="N329" s="50">
        <v>0</v>
      </c>
      <c r="O329" s="50">
        <v>0</v>
      </c>
      <c r="P329" s="50">
        <v>0</v>
      </c>
      <c r="Q329" s="50">
        <v>0</v>
      </c>
      <c r="R329" s="50">
        <v>0</v>
      </c>
      <c r="S329" s="50">
        <v>0</v>
      </c>
      <c r="T329" s="50">
        <v>0</v>
      </c>
      <c r="U329" s="50">
        <v>0</v>
      </c>
      <c r="V329" s="50">
        <v>0</v>
      </c>
      <c r="W329" s="50">
        <v>0</v>
      </c>
      <c r="X329" s="50">
        <v>6.2792265402843804E-5</v>
      </c>
      <c r="Y329" s="50">
        <v>0</v>
      </c>
      <c r="Z329" s="50">
        <v>0</v>
      </c>
      <c r="AA329" s="50">
        <v>0</v>
      </c>
      <c r="AB329" s="50">
        <v>0</v>
      </c>
      <c r="AC329" s="50">
        <v>0</v>
      </c>
      <c r="AD329" s="50">
        <v>0</v>
      </c>
      <c r="AE329" s="50">
        <v>0</v>
      </c>
      <c r="AF329" s="50">
        <v>0</v>
      </c>
      <c r="AG329" s="30">
        <v>0</v>
      </c>
      <c r="AH329" s="88">
        <v>0</v>
      </c>
    </row>
    <row r="330" spans="1:34" ht="15" customHeight="1" x14ac:dyDescent="0.25">
      <c r="A330" s="47" t="s">
        <v>10</v>
      </c>
      <c r="B330" s="47" t="s">
        <v>11</v>
      </c>
      <c r="C330" s="47" t="s">
        <v>12</v>
      </c>
      <c r="D330" s="47" t="s">
        <v>13</v>
      </c>
      <c r="E330" s="47" t="s">
        <v>14</v>
      </c>
      <c r="F330" s="47" t="s">
        <v>15</v>
      </c>
      <c r="G330" s="47" t="s">
        <v>527</v>
      </c>
      <c r="H330" s="48" t="s">
        <v>18</v>
      </c>
      <c r="I330" s="49">
        <v>298</v>
      </c>
      <c r="J330" s="50">
        <v>0</v>
      </c>
      <c r="K330" s="50">
        <v>0</v>
      </c>
      <c r="L330" s="50">
        <v>0</v>
      </c>
      <c r="M330" s="50">
        <v>0</v>
      </c>
      <c r="N330" s="50">
        <v>0</v>
      </c>
      <c r="O330" s="50">
        <v>0</v>
      </c>
      <c r="P330" s="50">
        <v>0</v>
      </c>
      <c r="Q330" s="50">
        <v>0</v>
      </c>
      <c r="R330" s="50">
        <v>0</v>
      </c>
      <c r="S330" s="50">
        <v>0</v>
      </c>
      <c r="T330" s="50">
        <v>0</v>
      </c>
      <c r="U330" s="50">
        <v>3.6158745097036053E-5</v>
      </c>
      <c r="V330" s="50">
        <v>4.0689699226178798E-5</v>
      </c>
      <c r="W330" s="50">
        <v>4.6442429228259049E-5</v>
      </c>
      <c r="X330" s="50">
        <v>8.1581935226425894E-8</v>
      </c>
      <c r="Y330" s="50">
        <v>5.6798605768580772E-5</v>
      </c>
      <c r="Z330" s="50">
        <v>5.8693862697961342E-5</v>
      </c>
      <c r="AA330" s="50">
        <v>5.5248882653629321E-5</v>
      </c>
      <c r="AB330" s="50">
        <v>5.8721949265336464E-5</v>
      </c>
      <c r="AC330" s="50">
        <v>5.8950876450779184E-5</v>
      </c>
      <c r="AD330" s="50">
        <v>6.0116500215677776E-5</v>
      </c>
      <c r="AE330" s="50">
        <v>5.8878852210471917E-5</v>
      </c>
      <c r="AF330" s="50">
        <v>5.2628481107166962E-5</v>
      </c>
      <c r="AG330" s="30">
        <v>5.6135247428118152E-5</v>
      </c>
      <c r="AH330" s="88">
        <v>5.8923916279826933E-5</v>
      </c>
    </row>
    <row r="331" spans="1:34" ht="15" customHeight="1" x14ac:dyDescent="0.25">
      <c r="A331" s="47" t="s">
        <v>10</v>
      </c>
      <c r="B331" s="47" t="s">
        <v>11</v>
      </c>
      <c r="C331" s="47" t="s">
        <v>12</v>
      </c>
      <c r="D331" s="47" t="s">
        <v>13</v>
      </c>
      <c r="E331" s="47" t="s">
        <v>14</v>
      </c>
      <c r="F331" s="47" t="s">
        <v>15</v>
      </c>
      <c r="G331" s="47" t="s">
        <v>764</v>
      </c>
      <c r="H331" s="48" t="s">
        <v>16</v>
      </c>
      <c r="I331" s="49">
        <v>25</v>
      </c>
      <c r="J331" s="50">
        <v>0</v>
      </c>
      <c r="K331" s="50">
        <v>0</v>
      </c>
      <c r="L331" s="50">
        <v>0</v>
      </c>
      <c r="M331" s="50">
        <v>0</v>
      </c>
      <c r="N331" s="50">
        <v>0</v>
      </c>
      <c r="O331" s="50">
        <v>0</v>
      </c>
      <c r="P331" s="50">
        <v>0</v>
      </c>
      <c r="Q331" s="50">
        <v>0</v>
      </c>
      <c r="R331" s="50">
        <v>0</v>
      </c>
      <c r="S331" s="50">
        <v>0</v>
      </c>
      <c r="T331" s="50">
        <v>0</v>
      </c>
      <c r="U331" s="50">
        <v>0</v>
      </c>
      <c r="V331" s="50">
        <v>0</v>
      </c>
      <c r="W331" s="50">
        <v>0</v>
      </c>
      <c r="X331" s="50">
        <v>3.9661825787256501E-9</v>
      </c>
      <c r="Y331" s="50">
        <v>0</v>
      </c>
      <c r="Z331" s="50">
        <v>0</v>
      </c>
      <c r="AA331" s="50">
        <v>0</v>
      </c>
      <c r="AB331" s="50">
        <v>1.6773304447203326E-6</v>
      </c>
      <c r="AC331" s="50">
        <v>4.7158938781201994E-7</v>
      </c>
      <c r="AD331" s="50">
        <v>2.6395041063095252E-8</v>
      </c>
      <c r="AE331" s="50">
        <v>1.3846856221200003E-7</v>
      </c>
      <c r="AF331" s="50">
        <v>1.4800786882E-8</v>
      </c>
      <c r="AG331" s="30">
        <v>3.9250660747E-8</v>
      </c>
      <c r="AH331" s="88">
        <v>0</v>
      </c>
    </row>
    <row r="332" spans="1:34" ht="15" customHeight="1" x14ac:dyDescent="0.25">
      <c r="A332" s="47" t="s">
        <v>10</v>
      </c>
      <c r="B332" s="47" t="s">
        <v>11</v>
      </c>
      <c r="C332" s="47" t="s">
        <v>12</v>
      </c>
      <c r="D332" s="47" t="s">
        <v>13</v>
      </c>
      <c r="E332" s="47" t="s">
        <v>14</v>
      </c>
      <c r="F332" s="47" t="s">
        <v>15</v>
      </c>
      <c r="G332" s="47" t="s">
        <v>764</v>
      </c>
      <c r="H332" s="48" t="s">
        <v>17</v>
      </c>
      <c r="I332" s="49">
        <v>1</v>
      </c>
      <c r="J332" s="50">
        <v>0</v>
      </c>
      <c r="K332" s="50">
        <v>0</v>
      </c>
      <c r="L332" s="50">
        <v>0</v>
      </c>
      <c r="M332" s="50">
        <v>0</v>
      </c>
      <c r="N332" s="50">
        <v>0</v>
      </c>
      <c r="O332" s="50">
        <v>0</v>
      </c>
      <c r="P332" s="50">
        <v>0</v>
      </c>
      <c r="Q332" s="50">
        <v>0</v>
      </c>
      <c r="R332" s="50">
        <v>0</v>
      </c>
      <c r="S332" s="50">
        <v>0</v>
      </c>
      <c r="T332" s="50">
        <v>0</v>
      </c>
      <c r="U332" s="50">
        <v>0</v>
      </c>
      <c r="V332" s="50">
        <v>0</v>
      </c>
      <c r="W332" s="50">
        <v>0</v>
      </c>
      <c r="X332" s="50">
        <v>8.5429769935487698E-6</v>
      </c>
      <c r="Y332" s="50">
        <v>0</v>
      </c>
      <c r="Z332" s="50">
        <v>0</v>
      </c>
      <c r="AA332" s="50">
        <v>0</v>
      </c>
      <c r="AB332" s="50">
        <v>3.5989373028028301E-3</v>
      </c>
      <c r="AC332" s="50">
        <v>1.0196733837958499E-3</v>
      </c>
      <c r="AD332" s="50">
        <v>5.6954288015901998E-5</v>
      </c>
      <c r="AE332" s="50">
        <v>2.9772488217007898E-4</v>
      </c>
      <c r="AF332" s="50">
        <v>3.1832194117250001E-5</v>
      </c>
      <c r="AG332" s="30">
        <v>8.4701720497935999E-5</v>
      </c>
      <c r="AH332" s="88">
        <v>0</v>
      </c>
    </row>
    <row r="333" spans="1:34" ht="15" customHeight="1" x14ac:dyDescent="0.25">
      <c r="A333" s="47" t="s">
        <v>10</v>
      </c>
      <c r="B333" s="47" t="s">
        <v>11</v>
      </c>
      <c r="C333" s="47" t="s">
        <v>12</v>
      </c>
      <c r="D333" s="47" t="s">
        <v>13</v>
      </c>
      <c r="E333" s="47" t="s">
        <v>14</v>
      </c>
      <c r="F333" s="47" t="s">
        <v>15</v>
      </c>
      <c r="G333" s="47" t="s">
        <v>764</v>
      </c>
      <c r="H333" s="48" t="s">
        <v>18</v>
      </c>
      <c r="I333" s="49">
        <v>298</v>
      </c>
      <c r="J333" s="50">
        <v>0</v>
      </c>
      <c r="K333" s="50">
        <v>0</v>
      </c>
      <c r="L333" s="50">
        <v>0</v>
      </c>
      <c r="M333" s="50">
        <v>0</v>
      </c>
      <c r="N333" s="50">
        <v>0</v>
      </c>
      <c r="O333" s="50">
        <v>0</v>
      </c>
      <c r="P333" s="50">
        <v>0</v>
      </c>
      <c r="Q333" s="50">
        <v>0</v>
      </c>
      <c r="R333" s="50">
        <v>0</v>
      </c>
      <c r="S333" s="50">
        <v>0</v>
      </c>
      <c r="T333" s="50">
        <v>0</v>
      </c>
      <c r="U333" s="50">
        <v>0</v>
      </c>
      <c r="V333" s="50">
        <v>0</v>
      </c>
      <c r="W333" s="50">
        <v>0</v>
      </c>
      <c r="X333" s="50">
        <v>4.717353521666113E-9</v>
      </c>
      <c r="Y333" s="50">
        <v>0</v>
      </c>
      <c r="Z333" s="50">
        <v>0</v>
      </c>
      <c r="AA333" s="50">
        <v>0</v>
      </c>
      <c r="AB333" s="50">
        <v>1.9993778901066333E-6</v>
      </c>
      <c r="AC333" s="50">
        <v>5.6213455027192781E-7</v>
      </c>
      <c r="AD333" s="50">
        <v>3.1462888946980677E-8</v>
      </c>
      <c r="AE333" s="50">
        <v>1.6505452615699993E-7</v>
      </c>
      <c r="AF333" s="50">
        <v>1.7642537962999989E-8</v>
      </c>
      <c r="AG333" s="30">
        <v>4.6786787611000039E-8</v>
      </c>
      <c r="AH333" s="88">
        <v>0</v>
      </c>
    </row>
    <row r="334" spans="1:34" ht="15" customHeight="1" x14ac:dyDescent="0.25">
      <c r="A334" s="47" t="s">
        <v>10</v>
      </c>
      <c r="B334" s="47" t="s">
        <v>11</v>
      </c>
      <c r="C334" s="47" t="s">
        <v>12</v>
      </c>
      <c r="D334" s="47" t="s">
        <v>13</v>
      </c>
      <c r="E334" s="47" t="s">
        <v>14</v>
      </c>
      <c r="F334" s="47" t="s">
        <v>15</v>
      </c>
      <c r="G334" s="47" t="s">
        <v>765</v>
      </c>
      <c r="H334" s="48" t="s">
        <v>16</v>
      </c>
      <c r="I334" s="49">
        <v>25</v>
      </c>
      <c r="J334" s="50">
        <v>0</v>
      </c>
      <c r="K334" s="50">
        <v>0</v>
      </c>
      <c r="L334" s="50">
        <v>0</v>
      </c>
      <c r="M334" s="50">
        <v>0</v>
      </c>
      <c r="N334" s="50">
        <v>0</v>
      </c>
      <c r="O334" s="50">
        <v>0</v>
      </c>
      <c r="P334" s="50">
        <v>0</v>
      </c>
      <c r="Q334" s="50">
        <v>0</v>
      </c>
      <c r="R334" s="50">
        <v>0</v>
      </c>
      <c r="S334" s="50">
        <v>0</v>
      </c>
      <c r="T334" s="50">
        <v>0</v>
      </c>
      <c r="U334" s="50">
        <v>0</v>
      </c>
      <c r="V334" s="50">
        <v>0</v>
      </c>
      <c r="W334" s="50">
        <v>0</v>
      </c>
      <c r="X334" s="50">
        <v>0</v>
      </c>
      <c r="Y334" s="50">
        <v>0</v>
      </c>
      <c r="Z334" s="50">
        <v>0</v>
      </c>
      <c r="AA334" s="50">
        <v>0</v>
      </c>
      <c r="AB334" s="50">
        <v>0</v>
      </c>
      <c r="AC334" s="50">
        <v>0</v>
      </c>
      <c r="AD334" s="50">
        <v>0</v>
      </c>
      <c r="AE334" s="50">
        <v>0</v>
      </c>
      <c r="AF334" s="50">
        <v>4.0054605819999997E-8</v>
      </c>
      <c r="AG334" s="30">
        <v>0</v>
      </c>
      <c r="AH334" s="88">
        <v>0</v>
      </c>
    </row>
    <row r="335" spans="1:34" ht="15" customHeight="1" x14ac:dyDescent="0.25">
      <c r="A335" s="47" t="s">
        <v>10</v>
      </c>
      <c r="B335" s="47" t="s">
        <v>11</v>
      </c>
      <c r="C335" s="47" t="s">
        <v>12</v>
      </c>
      <c r="D335" s="47" t="s">
        <v>13</v>
      </c>
      <c r="E335" s="47" t="s">
        <v>14</v>
      </c>
      <c r="F335" s="47" t="s">
        <v>15</v>
      </c>
      <c r="G335" s="47" t="s">
        <v>765</v>
      </c>
      <c r="H335" s="48" t="s">
        <v>17</v>
      </c>
      <c r="I335" s="49">
        <v>1</v>
      </c>
      <c r="J335" s="50">
        <v>0</v>
      </c>
      <c r="K335" s="50">
        <v>0</v>
      </c>
      <c r="L335" s="50">
        <v>0</v>
      </c>
      <c r="M335" s="50">
        <v>0</v>
      </c>
      <c r="N335" s="50">
        <v>0</v>
      </c>
      <c r="O335" s="50">
        <v>0</v>
      </c>
      <c r="P335" s="50">
        <v>0</v>
      </c>
      <c r="Q335" s="50">
        <v>0</v>
      </c>
      <c r="R335" s="50">
        <v>0</v>
      </c>
      <c r="S335" s="50">
        <v>0</v>
      </c>
      <c r="T335" s="50">
        <v>0</v>
      </c>
      <c r="U335" s="50">
        <v>0</v>
      </c>
      <c r="V335" s="50">
        <v>0</v>
      </c>
      <c r="W335" s="50">
        <v>0</v>
      </c>
      <c r="X335" s="50">
        <v>0</v>
      </c>
      <c r="Y335" s="50">
        <v>0</v>
      </c>
      <c r="Z335" s="50">
        <v>0</v>
      </c>
      <c r="AA335" s="50">
        <v>0</v>
      </c>
      <c r="AB335" s="50">
        <v>0</v>
      </c>
      <c r="AC335" s="50">
        <v>0</v>
      </c>
      <c r="AD335" s="50">
        <v>0</v>
      </c>
      <c r="AE335" s="50">
        <v>0</v>
      </c>
      <c r="AF335" s="50">
        <v>8.4694662913936011E-5</v>
      </c>
      <c r="AG335" s="30">
        <v>0</v>
      </c>
      <c r="AH335" s="88">
        <v>0</v>
      </c>
    </row>
    <row r="336" spans="1:34" ht="15" customHeight="1" x14ac:dyDescent="0.25">
      <c r="A336" s="47" t="s">
        <v>10</v>
      </c>
      <c r="B336" s="47" t="s">
        <v>11</v>
      </c>
      <c r="C336" s="47" t="s">
        <v>12</v>
      </c>
      <c r="D336" s="47" t="s">
        <v>13</v>
      </c>
      <c r="E336" s="47" t="s">
        <v>14</v>
      </c>
      <c r="F336" s="47" t="s">
        <v>15</v>
      </c>
      <c r="G336" s="47" t="s">
        <v>765</v>
      </c>
      <c r="H336" s="48" t="s">
        <v>18</v>
      </c>
      <c r="I336" s="49">
        <v>298</v>
      </c>
      <c r="J336" s="50">
        <v>0</v>
      </c>
      <c r="K336" s="50">
        <v>0</v>
      </c>
      <c r="L336" s="50">
        <v>0</v>
      </c>
      <c r="M336" s="50">
        <v>0</v>
      </c>
      <c r="N336" s="50">
        <v>0</v>
      </c>
      <c r="O336" s="50">
        <v>0</v>
      </c>
      <c r="P336" s="50">
        <v>0</v>
      </c>
      <c r="Q336" s="50">
        <v>0</v>
      </c>
      <c r="R336" s="50">
        <v>0</v>
      </c>
      <c r="S336" s="50">
        <v>0</v>
      </c>
      <c r="T336" s="50">
        <v>0</v>
      </c>
      <c r="U336" s="50">
        <v>0</v>
      </c>
      <c r="V336" s="50">
        <v>0</v>
      </c>
      <c r="W336" s="50">
        <v>0</v>
      </c>
      <c r="X336" s="50">
        <v>0</v>
      </c>
      <c r="Y336" s="50">
        <v>0</v>
      </c>
      <c r="Z336" s="50">
        <v>0</v>
      </c>
      <c r="AA336" s="50">
        <v>0</v>
      </c>
      <c r="AB336" s="50">
        <v>0</v>
      </c>
      <c r="AC336" s="50">
        <v>0</v>
      </c>
      <c r="AD336" s="50">
        <v>0</v>
      </c>
      <c r="AE336" s="50">
        <v>0</v>
      </c>
      <c r="AF336" s="50">
        <v>4.7745090136999854E-8</v>
      </c>
      <c r="AG336" s="30">
        <v>0</v>
      </c>
      <c r="AH336" s="88">
        <v>0</v>
      </c>
    </row>
    <row r="337" spans="1:34" ht="15" customHeight="1" x14ac:dyDescent="0.25">
      <c r="A337" s="47" t="s">
        <v>10</v>
      </c>
      <c r="B337" s="47" t="s">
        <v>11</v>
      </c>
      <c r="C337" s="47" t="s">
        <v>12</v>
      </c>
      <c r="D337" s="47" t="s">
        <v>13</v>
      </c>
      <c r="E337" s="47" t="s">
        <v>14</v>
      </c>
      <c r="F337" s="47" t="s">
        <v>15</v>
      </c>
      <c r="G337" s="47" t="s">
        <v>766</v>
      </c>
      <c r="H337" s="48" t="s">
        <v>16</v>
      </c>
      <c r="I337" s="49">
        <v>25</v>
      </c>
      <c r="J337" s="50">
        <v>0</v>
      </c>
      <c r="K337" s="50">
        <v>0</v>
      </c>
      <c r="L337" s="50">
        <v>0</v>
      </c>
      <c r="M337" s="50">
        <v>0</v>
      </c>
      <c r="N337" s="50">
        <v>0</v>
      </c>
      <c r="O337" s="50">
        <v>0</v>
      </c>
      <c r="P337" s="50">
        <v>0</v>
      </c>
      <c r="Q337" s="50">
        <v>0</v>
      </c>
      <c r="R337" s="50">
        <v>0</v>
      </c>
      <c r="S337" s="50">
        <v>0</v>
      </c>
      <c r="T337" s="50">
        <v>0</v>
      </c>
      <c r="U337" s="50">
        <v>0</v>
      </c>
      <c r="V337" s="50">
        <v>0</v>
      </c>
      <c r="W337" s="50">
        <v>0</v>
      </c>
      <c r="X337" s="50">
        <v>1.4205990077660949E-7</v>
      </c>
      <c r="Y337" s="50">
        <v>2.4068260485850826E-7</v>
      </c>
      <c r="Z337" s="50">
        <v>8.2299207347680241E-6</v>
      </c>
      <c r="AA337" s="50">
        <v>1.0902213577205324E-5</v>
      </c>
      <c r="AB337" s="50">
        <v>6.5537464054343756E-6</v>
      </c>
      <c r="AC337" s="50">
        <v>2.5048687933023001E-5</v>
      </c>
      <c r="AD337" s="50">
        <v>1.9371178686966673E-5</v>
      </c>
      <c r="AE337" s="50">
        <v>4.1849361941709004E-5</v>
      </c>
      <c r="AF337" s="50">
        <v>3.6482725164699001E-5</v>
      </c>
      <c r="AG337" s="30">
        <v>9.3898964873799997E-7</v>
      </c>
      <c r="AH337" s="88">
        <v>1.5405357526389E-5</v>
      </c>
    </row>
    <row r="338" spans="1:34" ht="15" customHeight="1" x14ac:dyDescent="0.25">
      <c r="A338" s="47" t="s">
        <v>10</v>
      </c>
      <c r="B338" s="47" t="s">
        <v>11</v>
      </c>
      <c r="C338" s="47" t="s">
        <v>12</v>
      </c>
      <c r="D338" s="47" t="s">
        <v>13</v>
      </c>
      <c r="E338" s="47" t="s">
        <v>14</v>
      </c>
      <c r="F338" s="47" t="s">
        <v>15</v>
      </c>
      <c r="G338" s="47" t="s">
        <v>766</v>
      </c>
      <c r="H338" s="48" t="s">
        <v>17</v>
      </c>
      <c r="I338" s="49">
        <v>1</v>
      </c>
      <c r="J338" s="50">
        <v>0</v>
      </c>
      <c r="K338" s="50">
        <v>0</v>
      </c>
      <c r="L338" s="50">
        <v>0</v>
      </c>
      <c r="M338" s="50">
        <v>0</v>
      </c>
      <c r="N338" s="50">
        <v>0</v>
      </c>
      <c r="O338" s="50">
        <v>0</v>
      </c>
      <c r="P338" s="50">
        <v>0</v>
      </c>
      <c r="Q338" s="50">
        <v>0</v>
      </c>
      <c r="R338" s="50">
        <v>0</v>
      </c>
      <c r="S338" s="50">
        <v>0</v>
      </c>
      <c r="T338" s="50">
        <v>0</v>
      </c>
      <c r="U338" s="50">
        <v>0</v>
      </c>
      <c r="V338" s="50">
        <v>0</v>
      </c>
      <c r="W338" s="50">
        <v>0</v>
      </c>
      <c r="X338" s="50">
        <v>3.0662936800457798E-4</v>
      </c>
      <c r="Y338" s="50">
        <v>5.1900068015182097E-4</v>
      </c>
      <c r="Z338" s="50">
        <v>1.7744710660574099E-2</v>
      </c>
      <c r="AA338" s="50">
        <v>2.3515943381999801E-2</v>
      </c>
      <c r="AB338" s="50">
        <v>1.4137529612660299E-2</v>
      </c>
      <c r="AC338" s="50">
        <v>5.4029700432586196E-2</v>
      </c>
      <c r="AD338" s="50">
        <v>4.17760910091323E-2</v>
      </c>
      <c r="AE338" s="50">
        <v>9.0263312747846894E-2</v>
      </c>
      <c r="AF338" s="50">
        <v>7.8641142648222001E-2</v>
      </c>
      <c r="AG338" s="30">
        <v>2.0244887755983803E-3</v>
      </c>
      <c r="AH338" s="88">
        <v>3.3201314073715196E-2</v>
      </c>
    </row>
    <row r="339" spans="1:34" ht="15" customHeight="1" x14ac:dyDescent="0.25">
      <c r="A339" s="47" t="s">
        <v>10</v>
      </c>
      <c r="B339" s="47" t="s">
        <v>11</v>
      </c>
      <c r="C339" s="47" t="s">
        <v>12</v>
      </c>
      <c r="D339" s="47" t="s">
        <v>13</v>
      </c>
      <c r="E339" s="47" t="s">
        <v>14</v>
      </c>
      <c r="F339" s="47" t="s">
        <v>15</v>
      </c>
      <c r="G339" s="47" t="s">
        <v>766</v>
      </c>
      <c r="H339" s="48" t="s">
        <v>18</v>
      </c>
      <c r="I339" s="49">
        <v>298</v>
      </c>
      <c r="J339" s="50">
        <v>0</v>
      </c>
      <c r="K339" s="50">
        <v>0</v>
      </c>
      <c r="L339" s="50">
        <v>0</v>
      </c>
      <c r="M339" s="50">
        <v>0</v>
      </c>
      <c r="N339" s="50">
        <v>0</v>
      </c>
      <c r="O339" s="50">
        <v>0</v>
      </c>
      <c r="P339" s="50">
        <v>0</v>
      </c>
      <c r="Q339" s="50">
        <v>0</v>
      </c>
      <c r="R339" s="50">
        <v>0</v>
      </c>
      <c r="S339" s="50">
        <v>0</v>
      </c>
      <c r="T339" s="50">
        <v>0</v>
      </c>
      <c r="U339" s="50">
        <v>0</v>
      </c>
      <c r="V339" s="50">
        <v>0</v>
      </c>
      <c r="W339" s="50">
        <v>0</v>
      </c>
      <c r="X339" s="50">
        <v>1.6933540172571761E-7</v>
      </c>
      <c r="Y339" s="50">
        <v>2.8689366499134153E-7</v>
      </c>
      <c r="Z339" s="50">
        <v>9.8100655158434261E-6</v>
      </c>
      <c r="AA339" s="50">
        <v>1.2995438584028748E-5</v>
      </c>
      <c r="AB339" s="50">
        <v>7.8120657152778043E-6</v>
      </c>
      <c r="AC339" s="50">
        <v>2.9858036016163418E-5</v>
      </c>
      <c r="AD339" s="50">
        <v>2.30904449948646E-5</v>
      </c>
      <c r="AE339" s="50">
        <v>4.9884439434515928E-5</v>
      </c>
      <c r="AF339" s="50">
        <v>4.3487408396322103E-5</v>
      </c>
      <c r="AG339" s="30">
        <v>1.119275661296E-6</v>
      </c>
      <c r="AH339" s="88">
        <v>1.8363186171455002E-5</v>
      </c>
    </row>
    <row r="340" spans="1:34" ht="15" customHeight="1" x14ac:dyDescent="0.25">
      <c r="A340" s="47" t="s">
        <v>10</v>
      </c>
      <c r="B340" s="47" t="s">
        <v>11</v>
      </c>
      <c r="C340" s="47" t="s">
        <v>12</v>
      </c>
      <c r="D340" s="47" t="s">
        <v>13</v>
      </c>
      <c r="E340" s="47" t="s">
        <v>14</v>
      </c>
      <c r="F340" s="47" t="s">
        <v>15</v>
      </c>
      <c r="G340" s="47" t="s">
        <v>767</v>
      </c>
      <c r="H340" s="48" t="s">
        <v>16</v>
      </c>
      <c r="I340" s="49">
        <v>25</v>
      </c>
      <c r="J340" s="50">
        <v>0</v>
      </c>
      <c r="K340" s="50">
        <v>0</v>
      </c>
      <c r="L340" s="50">
        <v>0</v>
      </c>
      <c r="M340" s="50">
        <v>0</v>
      </c>
      <c r="N340" s="50">
        <v>0</v>
      </c>
      <c r="O340" s="50">
        <v>0</v>
      </c>
      <c r="P340" s="50">
        <v>0</v>
      </c>
      <c r="Q340" s="50">
        <v>0</v>
      </c>
      <c r="R340" s="50">
        <v>0</v>
      </c>
      <c r="S340" s="50">
        <v>0</v>
      </c>
      <c r="T340" s="50">
        <v>0</v>
      </c>
      <c r="U340" s="50">
        <v>0</v>
      </c>
      <c r="V340" s="50">
        <v>0</v>
      </c>
      <c r="W340" s="50">
        <v>0</v>
      </c>
      <c r="X340" s="50">
        <v>0</v>
      </c>
      <c r="Y340" s="50">
        <v>0</v>
      </c>
      <c r="Z340" s="50">
        <v>0</v>
      </c>
      <c r="AA340" s="50">
        <v>0</v>
      </c>
      <c r="AB340" s="50">
        <v>1.1674094842397675E-8</v>
      </c>
      <c r="AC340" s="50">
        <v>1.1110433146507225E-6</v>
      </c>
      <c r="AD340" s="50">
        <v>3.7054907921904752E-7</v>
      </c>
      <c r="AE340" s="50">
        <v>7.9747300231299995E-7</v>
      </c>
      <c r="AF340" s="50">
        <v>2.3114327856099998E-7</v>
      </c>
      <c r="AG340" s="30">
        <v>1.2307224944500002E-7</v>
      </c>
      <c r="AH340" s="88">
        <v>2.3334618135340001E-6</v>
      </c>
    </row>
    <row r="341" spans="1:34" ht="15" customHeight="1" x14ac:dyDescent="0.25">
      <c r="A341" s="47" t="s">
        <v>10</v>
      </c>
      <c r="B341" s="47" t="s">
        <v>11</v>
      </c>
      <c r="C341" s="47" t="s">
        <v>12</v>
      </c>
      <c r="D341" s="47" t="s">
        <v>13</v>
      </c>
      <c r="E341" s="47" t="s">
        <v>14</v>
      </c>
      <c r="F341" s="47" t="s">
        <v>15</v>
      </c>
      <c r="G341" s="47" t="s">
        <v>767</v>
      </c>
      <c r="H341" s="48" t="s">
        <v>17</v>
      </c>
      <c r="I341" s="49">
        <v>1</v>
      </c>
      <c r="J341" s="50">
        <v>0</v>
      </c>
      <c r="K341" s="50">
        <v>0</v>
      </c>
      <c r="L341" s="50">
        <v>0</v>
      </c>
      <c r="M341" s="50">
        <v>0</v>
      </c>
      <c r="N341" s="50">
        <v>0</v>
      </c>
      <c r="O341" s="50">
        <v>0</v>
      </c>
      <c r="P341" s="50">
        <v>0</v>
      </c>
      <c r="Q341" s="50">
        <v>0</v>
      </c>
      <c r="R341" s="50">
        <v>0</v>
      </c>
      <c r="S341" s="50">
        <v>0</v>
      </c>
      <c r="T341" s="50">
        <v>0</v>
      </c>
      <c r="U341" s="50">
        <v>0</v>
      </c>
      <c r="V341" s="50">
        <v>0</v>
      </c>
      <c r="W341" s="50">
        <v>0</v>
      </c>
      <c r="X341" s="50">
        <v>0</v>
      </c>
      <c r="Y341" s="50">
        <v>0</v>
      </c>
      <c r="Z341" s="50">
        <v>0</v>
      </c>
      <c r="AA341" s="50">
        <v>0</v>
      </c>
      <c r="AB341" s="50">
        <v>2.5209091717376199E-5</v>
      </c>
      <c r="AC341" s="50">
        <v>2.3922786028790798E-3</v>
      </c>
      <c r="AD341" s="50">
        <v>7.9736790968127898E-4</v>
      </c>
      <c r="AE341" s="50">
        <v>1.7219172394698601E-3</v>
      </c>
      <c r="AF341" s="50">
        <v>4.9875079035868405E-4</v>
      </c>
      <c r="AG341" s="30">
        <v>2.65740198832571E-4</v>
      </c>
      <c r="AH341" s="88">
        <v>5.0338936849142002E-3</v>
      </c>
    </row>
    <row r="342" spans="1:34" ht="15" customHeight="1" x14ac:dyDescent="0.25">
      <c r="A342" s="47" t="s">
        <v>10</v>
      </c>
      <c r="B342" s="47" t="s">
        <v>11</v>
      </c>
      <c r="C342" s="47" t="s">
        <v>12</v>
      </c>
      <c r="D342" s="47" t="s">
        <v>13</v>
      </c>
      <c r="E342" s="47" t="s">
        <v>14</v>
      </c>
      <c r="F342" s="47" t="s">
        <v>15</v>
      </c>
      <c r="G342" s="47" t="s">
        <v>767</v>
      </c>
      <c r="H342" s="48" t="s">
        <v>18</v>
      </c>
      <c r="I342" s="49">
        <v>298</v>
      </c>
      <c r="J342" s="50">
        <v>0</v>
      </c>
      <c r="K342" s="50">
        <v>0</v>
      </c>
      <c r="L342" s="50">
        <v>0</v>
      </c>
      <c r="M342" s="50">
        <v>0</v>
      </c>
      <c r="N342" s="50">
        <v>0</v>
      </c>
      <c r="O342" s="50">
        <v>0</v>
      </c>
      <c r="P342" s="50">
        <v>0</v>
      </c>
      <c r="Q342" s="50">
        <v>0</v>
      </c>
      <c r="R342" s="50">
        <v>0</v>
      </c>
      <c r="S342" s="50">
        <v>0</v>
      </c>
      <c r="T342" s="50">
        <v>0</v>
      </c>
      <c r="U342" s="50">
        <v>0</v>
      </c>
      <c r="V342" s="50">
        <v>0</v>
      </c>
      <c r="W342" s="50">
        <v>0</v>
      </c>
      <c r="X342" s="50">
        <v>0</v>
      </c>
      <c r="Y342" s="50">
        <v>0</v>
      </c>
      <c r="Z342" s="50">
        <v>0</v>
      </c>
      <c r="AA342" s="50">
        <v>0</v>
      </c>
      <c r="AB342" s="50">
        <v>1.3915521052138E-8</v>
      </c>
      <c r="AC342" s="50">
        <v>1.3243636310636582E-6</v>
      </c>
      <c r="AD342" s="50">
        <v>4.4169450242947117E-7</v>
      </c>
      <c r="AE342" s="50">
        <v>9.5058781875700056E-7</v>
      </c>
      <c r="AF342" s="50">
        <v>2.755227880440001E-7</v>
      </c>
      <c r="AG342" s="30">
        <v>1.4670212133800013E-7</v>
      </c>
      <c r="AH342" s="88">
        <v>2.7814864817329985E-6</v>
      </c>
    </row>
    <row r="343" spans="1:34" ht="15" customHeight="1" x14ac:dyDescent="0.25">
      <c r="A343" s="47" t="s">
        <v>10</v>
      </c>
      <c r="B343" s="47" t="s">
        <v>11</v>
      </c>
      <c r="C343" s="47" t="s">
        <v>12</v>
      </c>
      <c r="D343" s="47" t="s">
        <v>13</v>
      </c>
      <c r="E343" s="47" t="s">
        <v>14</v>
      </c>
      <c r="F343" s="47" t="s">
        <v>15</v>
      </c>
      <c r="G343" s="47" t="s">
        <v>768</v>
      </c>
      <c r="H343" s="48" t="s">
        <v>16</v>
      </c>
      <c r="I343" s="49">
        <v>25</v>
      </c>
      <c r="J343" s="50">
        <v>0</v>
      </c>
      <c r="K343" s="50">
        <v>0</v>
      </c>
      <c r="L343" s="50">
        <v>0</v>
      </c>
      <c r="M343" s="50">
        <v>0</v>
      </c>
      <c r="N343" s="50">
        <v>0</v>
      </c>
      <c r="O343" s="50">
        <v>0</v>
      </c>
      <c r="P343" s="50">
        <v>0</v>
      </c>
      <c r="Q343" s="50">
        <v>0</v>
      </c>
      <c r="R343" s="50">
        <v>0</v>
      </c>
      <c r="S343" s="50">
        <v>0</v>
      </c>
      <c r="T343" s="50">
        <v>0</v>
      </c>
      <c r="U343" s="50">
        <v>0</v>
      </c>
      <c r="V343" s="50">
        <v>0</v>
      </c>
      <c r="W343" s="50">
        <v>0</v>
      </c>
      <c r="X343" s="50">
        <v>0</v>
      </c>
      <c r="Y343" s="50">
        <v>0</v>
      </c>
      <c r="Z343" s="50">
        <v>0</v>
      </c>
      <c r="AA343" s="50">
        <v>0</v>
      </c>
      <c r="AB343" s="50">
        <v>1.6845707728102023E-7</v>
      </c>
      <c r="AC343" s="50">
        <v>5.4570442227959252E-7</v>
      </c>
      <c r="AD343" s="50">
        <v>6.6316347779642742E-7</v>
      </c>
      <c r="AE343" s="50">
        <v>5.79035602949E-7</v>
      </c>
      <c r="AF343" s="50">
        <v>1.4855345047799997E-7</v>
      </c>
      <c r="AG343" s="30">
        <v>5.5561539217999996E-8</v>
      </c>
      <c r="AH343" s="88">
        <v>2.6133786787140003E-6</v>
      </c>
    </row>
    <row r="344" spans="1:34" ht="15" customHeight="1" x14ac:dyDescent="0.25">
      <c r="A344" s="47" t="s">
        <v>10</v>
      </c>
      <c r="B344" s="47" t="s">
        <v>11</v>
      </c>
      <c r="C344" s="47" t="s">
        <v>12</v>
      </c>
      <c r="D344" s="47" t="s">
        <v>13</v>
      </c>
      <c r="E344" s="47" t="s">
        <v>14</v>
      </c>
      <c r="F344" s="47" t="s">
        <v>15</v>
      </c>
      <c r="G344" s="47" t="s">
        <v>768</v>
      </c>
      <c r="H344" s="48" t="s">
        <v>17</v>
      </c>
      <c r="I344" s="49">
        <v>1</v>
      </c>
      <c r="J344" s="50">
        <v>0</v>
      </c>
      <c r="K344" s="50">
        <v>0</v>
      </c>
      <c r="L344" s="50">
        <v>0</v>
      </c>
      <c r="M344" s="50">
        <v>0</v>
      </c>
      <c r="N344" s="50">
        <v>0</v>
      </c>
      <c r="O344" s="50">
        <v>0</v>
      </c>
      <c r="P344" s="50">
        <v>0</v>
      </c>
      <c r="Q344" s="50">
        <v>0</v>
      </c>
      <c r="R344" s="50">
        <v>0</v>
      </c>
      <c r="S344" s="50">
        <v>0</v>
      </c>
      <c r="T344" s="50">
        <v>0</v>
      </c>
      <c r="U344" s="50">
        <v>0</v>
      </c>
      <c r="V344" s="50">
        <v>0</v>
      </c>
      <c r="W344" s="50">
        <v>0</v>
      </c>
      <c r="X344" s="50">
        <v>0</v>
      </c>
      <c r="Y344" s="50">
        <v>0</v>
      </c>
      <c r="Z344" s="50">
        <v>0</v>
      </c>
      <c r="AA344" s="50">
        <v>0</v>
      </c>
      <c r="AB344" s="50">
        <v>3.6338410019641699E-4</v>
      </c>
      <c r="AC344" s="50">
        <v>1.17803006666312E-3</v>
      </c>
      <c r="AD344" s="50">
        <v>1.4288856734038999E-3</v>
      </c>
      <c r="AE344" s="50">
        <v>1.24796231223571E-3</v>
      </c>
      <c r="AF344" s="50">
        <v>3.20579856845604E-4</v>
      </c>
      <c r="AG344" s="30">
        <v>1.15939726999587E-4</v>
      </c>
      <c r="AH344" s="88">
        <v>5.6033591447525698E-3</v>
      </c>
    </row>
    <row r="345" spans="1:34" ht="15" customHeight="1" x14ac:dyDescent="0.25">
      <c r="A345" s="47" t="s">
        <v>10</v>
      </c>
      <c r="B345" s="47" t="s">
        <v>11</v>
      </c>
      <c r="C345" s="47" t="s">
        <v>12</v>
      </c>
      <c r="D345" s="47" t="s">
        <v>13</v>
      </c>
      <c r="E345" s="47" t="s">
        <v>14</v>
      </c>
      <c r="F345" s="47" t="s">
        <v>15</v>
      </c>
      <c r="G345" s="47" t="s">
        <v>768</v>
      </c>
      <c r="H345" s="48" t="s">
        <v>18</v>
      </c>
      <c r="I345" s="49">
        <v>298</v>
      </c>
      <c r="J345" s="50">
        <v>0</v>
      </c>
      <c r="K345" s="50">
        <v>0</v>
      </c>
      <c r="L345" s="50">
        <v>0</v>
      </c>
      <c r="M345" s="50">
        <v>0</v>
      </c>
      <c r="N345" s="50">
        <v>0</v>
      </c>
      <c r="O345" s="50">
        <v>0</v>
      </c>
      <c r="P345" s="50">
        <v>0</v>
      </c>
      <c r="Q345" s="50">
        <v>0</v>
      </c>
      <c r="R345" s="50">
        <v>0</v>
      </c>
      <c r="S345" s="50">
        <v>0</v>
      </c>
      <c r="T345" s="50">
        <v>0</v>
      </c>
      <c r="U345" s="50">
        <v>0</v>
      </c>
      <c r="V345" s="50">
        <v>0</v>
      </c>
      <c r="W345" s="50">
        <v>0</v>
      </c>
      <c r="X345" s="50">
        <v>0</v>
      </c>
      <c r="Y345" s="50">
        <v>0</v>
      </c>
      <c r="Z345" s="50">
        <v>0</v>
      </c>
      <c r="AA345" s="50">
        <v>0</v>
      </c>
      <c r="AB345" s="50">
        <v>2.0080083611897701E-7</v>
      </c>
      <c r="AC345" s="50">
        <v>6.5047967135727417E-7</v>
      </c>
      <c r="AD345" s="50">
        <v>7.9049086553279335E-7</v>
      </c>
      <c r="AE345" s="50">
        <v>6.902104387149995E-7</v>
      </c>
      <c r="AF345" s="50">
        <v>1.7707571297000011E-7</v>
      </c>
      <c r="AG345" s="30">
        <v>6.8536219912999912E-8</v>
      </c>
      <c r="AH345" s="88">
        <v>3.1431907223269889E-6</v>
      </c>
    </row>
    <row r="346" spans="1:34" ht="15" customHeight="1" x14ac:dyDescent="0.25">
      <c r="A346" s="47" t="s">
        <v>10</v>
      </c>
      <c r="B346" s="47" t="s">
        <v>11</v>
      </c>
      <c r="C346" s="47" t="s">
        <v>12</v>
      </c>
      <c r="D346" s="47" t="s">
        <v>13</v>
      </c>
      <c r="E346" s="47" t="s">
        <v>14</v>
      </c>
      <c r="F346" s="47" t="s">
        <v>15</v>
      </c>
      <c r="G346" s="47" t="s">
        <v>769</v>
      </c>
      <c r="H346" s="48" t="s">
        <v>16</v>
      </c>
      <c r="I346" s="49">
        <v>25</v>
      </c>
      <c r="J346" s="50">
        <v>0</v>
      </c>
      <c r="K346" s="50">
        <v>0</v>
      </c>
      <c r="L346" s="50">
        <v>0</v>
      </c>
      <c r="M346" s="50">
        <v>0</v>
      </c>
      <c r="N346" s="50">
        <v>0</v>
      </c>
      <c r="O346" s="50">
        <v>0</v>
      </c>
      <c r="P346" s="50">
        <v>0</v>
      </c>
      <c r="Q346" s="50">
        <v>0</v>
      </c>
      <c r="R346" s="50">
        <v>0</v>
      </c>
      <c r="S346" s="50">
        <v>0</v>
      </c>
      <c r="T346" s="50">
        <v>0</v>
      </c>
      <c r="U346" s="50">
        <v>0</v>
      </c>
      <c r="V346" s="50">
        <v>0</v>
      </c>
      <c r="W346" s="50">
        <v>0</v>
      </c>
      <c r="X346" s="50">
        <v>0</v>
      </c>
      <c r="Y346" s="50">
        <v>0</v>
      </c>
      <c r="Z346" s="50">
        <v>0</v>
      </c>
      <c r="AA346" s="50">
        <v>0</v>
      </c>
      <c r="AB346" s="50">
        <v>0</v>
      </c>
      <c r="AC346" s="50">
        <v>9.6758461383950992E-9</v>
      </c>
      <c r="AD346" s="50">
        <v>0</v>
      </c>
      <c r="AE346" s="50">
        <v>1.3566755913E-8</v>
      </c>
      <c r="AF346" s="50">
        <v>0</v>
      </c>
      <c r="AG346" s="30">
        <v>0</v>
      </c>
      <c r="AH346" s="88">
        <v>4.5464928574110001E-6</v>
      </c>
    </row>
    <row r="347" spans="1:34" ht="15" customHeight="1" x14ac:dyDescent="0.25">
      <c r="A347" s="47" t="s">
        <v>10</v>
      </c>
      <c r="B347" s="47" t="s">
        <v>11</v>
      </c>
      <c r="C347" s="47" t="s">
        <v>12</v>
      </c>
      <c r="D347" s="47" t="s">
        <v>13</v>
      </c>
      <c r="E347" s="47" t="s">
        <v>14</v>
      </c>
      <c r="F347" s="47" t="s">
        <v>15</v>
      </c>
      <c r="G347" s="47" t="s">
        <v>769</v>
      </c>
      <c r="H347" s="48" t="s">
        <v>17</v>
      </c>
      <c r="I347" s="49">
        <v>1</v>
      </c>
      <c r="J347" s="50">
        <v>0</v>
      </c>
      <c r="K347" s="50">
        <v>0</v>
      </c>
      <c r="L347" s="50">
        <v>0</v>
      </c>
      <c r="M347" s="50">
        <v>0</v>
      </c>
      <c r="N347" s="50">
        <v>0</v>
      </c>
      <c r="O347" s="50">
        <v>0</v>
      </c>
      <c r="P347" s="50">
        <v>0</v>
      </c>
      <c r="Q347" s="50">
        <v>0</v>
      </c>
      <c r="R347" s="50">
        <v>0</v>
      </c>
      <c r="S347" s="50">
        <v>0</v>
      </c>
      <c r="T347" s="50">
        <v>0</v>
      </c>
      <c r="U347" s="50">
        <v>0</v>
      </c>
      <c r="V347" s="50">
        <v>0</v>
      </c>
      <c r="W347" s="50">
        <v>0</v>
      </c>
      <c r="X347" s="50">
        <v>0</v>
      </c>
      <c r="Y347" s="50">
        <v>0</v>
      </c>
      <c r="Z347" s="50">
        <v>0</v>
      </c>
      <c r="AA347" s="50">
        <v>0</v>
      </c>
      <c r="AB347" s="50">
        <v>0</v>
      </c>
      <c r="AC347" s="50">
        <v>2.0588742922566998E-5</v>
      </c>
      <c r="AD347" s="50">
        <v>0</v>
      </c>
      <c r="AE347" s="50">
        <v>2.8666612975547998E-5</v>
      </c>
      <c r="AF347" s="50">
        <v>0</v>
      </c>
      <c r="AG347" s="30">
        <v>0</v>
      </c>
      <c r="AH347" s="88">
        <v>9.5827702973662297E-3</v>
      </c>
    </row>
    <row r="348" spans="1:34" ht="15" customHeight="1" x14ac:dyDescent="0.25">
      <c r="A348" s="47" t="s">
        <v>10</v>
      </c>
      <c r="B348" s="47" t="s">
        <v>11</v>
      </c>
      <c r="C348" s="47" t="s">
        <v>12</v>
      </c>
      <c r="D348" s="47" t="s">
        <v>13</v>
      </c>
      <c r="E348" s="47" t="s">
        <v>14</v>
      </c>
      <c r="F348" s="47" t="s">
        <v>15</v>
      </c>
      <c r="G348" s="47" t="s">
        <v>769</v>
      </c>
      <c r="H348" s="48" t="s">
        <v>18</v>
      </c>
      <c r="I348" s="49">
        <v>298</v>
      </c>
      <c r="J348" s="50">
        <v>0</v>
      </c>
      <c r="K348" s="50">
        <v>0</v>
      </c>
      <c r="L348" s="50">
        <v>0</v>
      </c>
      <c r="M348" s="50">
        <v>0</v>
      </c>
      <c r="N348" s="50">
        <v>0</v>
      </c>
      <c r="O348" s="50">
        <v>0</v>
      </c>
      <c r="P348" s="50">
        <v>0</v>
      </c>
      <c r="Q348" s="50">
        <v>0</v>
      </c>
      <c r="R348" s="50">
        <v>0</v>
      </c>
      <c r="S348" s="50">
        <v>0</v>
      </c>
      <c r="T348" s="50">
        <v>0</v>
      </c>
      <c r="U348" s="50">
        <v>0</v>
      </c>
      <c r="V348" s="50">
        <v>0</v>
      </c>
      <c r="W348" s="50">
        <v>0</v>
      </c>
      <c r="X348" s="50">
        <v>0</v>
      </c>
      <c r="Y348" s="50">
        <v>0</v>
      </c>
      <c r="Z348" s="50">
        <v>0</v>
      </c>
      <c r="AA348" s="50">
        <v>0</v>
      </c>
      <c r="AB348" s="50">
        <v>0</v>
      </c>
      <c r="AC348" s="50">
        <v>1.1683395721602861E-8</v>
      </c>
      <c r="AD348" s="50">
        <v>0</v>
      </c>
      <c r="AE348" s="50">
        <v>1.6515649071000013E-8</v>
      </c>
      <c r="AF348" s="50">
        <v>0</v>
      </c>
      <c r="AG348" s="30">
        <v>0</v>
      </c>
      <c r="AH348" s="88">
        <v>5.5157647213420074E-6</v>
      </c>
    </row>
    <row r="349" spans="1:34" ht="15" customHeight="1" x14ac:dyDescent="0.25">
      <c r="A349" s="47" t="s">
        <v>10</v>
      </c>
      <c r="B349" s="47" t="s">
        <v>11</v>
      </c>
      <c r="C349" s="47" t="s">
        <v>12</v>
      </c>
      <c r="D349" s="47" t="s">
        <v>13</v>
      </c>
      <c r="E349" s="47" t="s">
        <v>14</v>
      </c>
      <c r="F349" s="47" t="s">
        <v>15</v>
      </c>
      <c r="G349" s="47" t="s">
        <v>770</v>
      </c>
      <c r="H349" s="48" t="s">
        <v>16</v>
      </c>
      <c r="I349" s="49">
        <v>25</v>
      </c>
      <c r="J349" s="50">
        <v>0</v>
      </c>
      <c r="K349" s="50">
        <v>0</v>
      </c>
      <c r="L349" s="50">
        <v>0</v>
      </c>
      <c r="M349" s="50">
        <v>0</v>
      </c>
      <c r="N349" s="50">
        <v>0</v>
      </c>
      <c r="O349" s="50">
        <v>0</v>
      </c>
      <c r="P349" s="50">
        <v>0</v>
      </c>
      <c r="Q349" s="50">
        <v>0</v>
      </c>
      <c r="R349" s="50">
        <v>0</v>
      </c>
      <c r="S349" s="50">
        <v>0</v>
      </c>
      <c r="T349" s="50">
        <v>0</v>
      </c>
      <c r="U349" s="50">
        <v>0</v>
      </c>
      <c r="V349" s="50">
        <v>0</v>
      </c>
      <c r="W349" s="50">
        <v>0</v>
      </c>
      <c r="X349" s="50">
        <v>0</v>
      </c>
      <c r="Y349" s="50">
        <v>0</v>
      </c>
      <c r="Z349" s="50">
        <v>0</v>
      </c>
      <c r="AA349" s="50">
        <v>0</v>
      </c>
      <c r="AB349" s="50">
        <v>2.0669885914412501E-8</v>
      </c>
      <c r="AC349" s="50">
        <v>1.0775561821477976E-8</v>
      </c>
      <c r="AD349" s="50">
        <v>4.66090379690475E-8</v>
      </c>
      <c r="AE349" s="50">
        <v>5.8108509002999992E-8</v>
      </c>
      <c r="AF349" s="50">
        <v>1.2793604876000001E-8</v>
      </c>
      <c r="AG349" s="30">
        <v>4.9522889320000002E-8</v>
      </c>
      <c r="AH349" s="88">
        <v>2.8093009614589995E-6</v>
      </c>
    </row>
    <row r="350" spans="1:34" ht="15" customHeight="1" x14ac:dyDescent="0.25">
      <c r="A350" s="47" t="s">
        <v>10</v>
      </c>
      <c r="B350" s="47" t="s">
        <v>11</v>
      </c>
      <c r="C350" s="47" t="s">
        <v>12</v>
      </c>
      <c r="D350" s="47" t="s">
        <v>13</v>
      </c>
      <c r="E350" s="47" t="s">
        <v>14</v>
      </c>
      <c r="F350" s="47" t="s">
        <v>15</v>
      </c>
      <c r="G350" s="47" t="s">
        <v>770</v>
      </c>
      <c r="H350" s="48" t="s">
        <v>17</v>
      </c>
      <c r="I350" s="49">
        <v>1</v>
      </c>
      <c r="J350" s="50">
        <v>0</v>
      </c>
      <c r="K350" s="50">
        <v>0</v>
      </c>
      <c r="L350" s="50">
        <v>0</v>
      </c>
      <c r="M350" s="50">
        <v>0</v>
      </c>
      <c r="N350" s="50">
        <v>0</v>
      </c>
      <c r="O350" s="50">
        <v>0</v>
      </c>
      <c r="P350" s="50">
        <v>0</v>
      </c>
      <c r="Q350" s="50">
        <v>0</v>
      </c>
      <c r="R350" s="50">
        <v>0</v>
      </c>
      <c r="S350" s="50">
        <v>0</v>
      </c>
      <c r="T350" s="50">
        <v>0</v>
      </c>
      <c r="U350" s="50">
        <v>0</v>
      </c>
      <c r="V350" s="50">
        <v>0</v>
      </c>
      <c r="W350" s="50">
        <v>0</v>
      </c>
      <c r="X350" s="50">
        <v>0</v>
      </c>
      <c r="Y350" s="50">
        <v>0</v>
      </c>
      <c r="Z350" s="50">
        <v>0</v>
      </c>
      <c r="AA350" s="50">
        <v>0</v>
      </c>
      <c r="AB350" s="50">
        <v>4.3839675932467101E-5</v>
      </c>
      <c r="AC350" s="50">
        <v>2.2636205968800803E-5</v>
      </c>
      <c r="AD350" s="50">
        <v>9.8909760231179005E-5</v>
      </c>
      <c r="AE350" s="50">
        <v>1.22978094879782E-4</v>
      </c>
      <c r="AF350" s="50">
        <v>2.7380851285377001E-5</v>
      </c>
      <c r="AG350" s="30">
        <v>1.0408521679031899E-4</v>
      </c>
      <c r="AH350" s="88">
        <v>5.9738598278050604E-3</v>
      </c>
    </row>
    <row r="351" spans="1:34" ht="15" customHeight="1" x14ac:dyDescent="0.25">
      <c r="A351" s="47" t="s">
        <v>10</v>
      </c>
      <c r="B351" s="47" t="s">
        <v>11</v>
      </c>
      <c r="C351" s="47" t="s">
        <v>12</v>
      </c>
      <c r="D351" s="47" t="s">
        <v>13</v>
      </c>
      <c r="E351" s="47" t="s">
        <v>14</v>
      </c>
      <c r="F351" s="47" t="s">
        <v>15</v>
      </c>
      <c r="G351" s="47" t="s">
        <v>770</v>
      </c>
      <c r="H351" s="48" t="s">
        <v>18</v>
      </c>
      <c r="I351" s="49">
        <v>298</v>
      </c>
      <c r="J351" s="50">
        <v>0</v>
      </c>
      <c r="K351" s="50">
        <v>0</v>
      </c>
      <c r="L351" s="50">
        <v>0</v>
      </c>
      <c r="M351" s="50">
        <v>0</v>
      </c>
      <c r="N351" s="50">
        <v>0</v>
      </c>
      <c r="O351" s="50">
        <v>0</v>
      </c>
      <c r="P351" s="50">
        <v>0</v>
      </c>
      <c r="Q351" s="50">
        <v>0</v>
      </c>
      <c r="R351" s="50">
        <v>0</v>
      </c>
      <c r="S351" s="50">
        <v>0</v>
      </c>
      <c r="T351" s="50">
        <v>0</v>
      </c>
      <c r="U351" s="50">
        <v>0</v>
      </c>
      <c r="V351" s="50">
        <v>0</v>
      </c>
      <c r="W351" s="50">
        <v>0</v>
      </c>
      <c r="X351" s="50">
        <v>0</v>
      </c>
      <c r="Y351" s="50">
        <v>0</v>
      </c>
      <c r="Z351" s="50">
        <v>0</v>
      </c>
      <c r="AA351" s="50">
        <v>0</v>
      </c>
      <c r="AB351" s="50">
        <v>2.4773140643914018E-8</v>
      </c>
      <c r="AC351" s="50">
        <v>1.3110676316926111E-8</v>
      </c>
      <c r="AD351" s="50">
        <v>5.5748894128774231E-8</v>
      </c>
      <c r="AE351" s="50">
        <v>7.0472056019000142E-8</v>
      </c>
      <c r="AF351" s="50">
        <v>1.5249977011999999E-8</v>
      </c>
      <c r="AG351" s="30">
        <v>6.0845094474000018E-8</v>
      </c>
      <c r="AH351" s="88">
        <v>3.3625817118109943E-6</v>
      </c>
    </row>
    <row r="352" spans="1:34" ht="15" customHeight="1" x14ac:dyDescent="0.25">
      <c r="A352" s="47" t="s">
        <v>10</v>
      </c>
      <c r="B352" s="47" t="s">
        <v>11</v>
      </c>
      <c r="C352" s="47" t="s">
        <v>12</v>
      </c>
      <c r="D352" s="47" t="s">
        <v>13</v>
      </c>
      <c r="E352" s="47" t="s">
        <v>14</v>
      </c>
      <c r="F352" s="47" t="s">
        <v>15</v>
      </c>
      <c r="G352" s="47" t="s">
        <v>771</v>
      </c>
      <c r="H352" s="48" t="s">
        <v>16</v>
      </c>
      <c r="I352" s="49">
        <v>25</v>
      </c>
      <c r="J352" s="50">
        <v>0</v>
      </c>
      <c r="K352" s="50">
        <v>0</v>
      </c>
      <c r="L352" s="50">
        <v>0</v>
      </c>
      <c r="M352" s="50">
        <v>0</v>
      </c>
      <c r="N352" s="50">
        <v>0</v>
      </c>
      <c r="O352" s="50">
        <v>0</v>
      </c>
      <c r="P352" s="50">
        <v>0</v>
      </c>
      <c r="Q352" s="50">
        <v>0</v>
      </c>
      <c r="R352" s="50">
        <v>0</v>
      </c>
      <c r="S352" s="50">
        <v>0</v>
      </c>
      <c r="T352" s="50">
        <v>0</v>
      </c>
      <c r="U352" s="50">
        <v>0</v>
      </c>
      <c r="V352" s="50">
        <v>0</v>
      </c>
      <c r="W352" s="50">
        <v>0</v>
      </c>
      <c r="X352" s="50">
        <v>0</v>
      </c>
      <c r="Y352" s="50">
        <v>0</v>
      </c>
      <c r="Z352" s="50">
        <v>2.399055721079475E-9</v>
      </c>
      <c r="AA352" s="50">
        <v>6.4715239027655005E-8</v>
      </c>
      <c r="AB352" s="50">
        <v>5.7115425417029492E-7</v>
      </c>
      <c r="AC352" s="50">
        <v>2.3475251352146523E-6</v>
      </c>
      <c r="AD352" s="50">
        <v>1.4655955259702377E-6</v>
      </c>
      <c r="AE352" s="50">
        <v>4.0614684578779999E-6</v>
      </c>
      <c r="AF352" s="50">
        <v>1.7137296560970001E-6</v>
      </c>
      <c r="AG352" s="30">
        <v>3.67846218208E-7</v>
      </c>
      <c r="AH352" s="88">
        <v>1.3031276712819999E-6</v>
      </c>
    </row>
    <row r="353" spans="1:34" ht="15" customHeight="1" x14ac:dyDescent="0.25">
      <c r="A353" s="47" t="s">
        <v>10</v>
      </c>
      <c r="B353" s="47" t="s">
        <v>11</v>
      </c>
      <c r="C353" s="47" t="s">
        <v>12</v>
      </c>
      <c r="D353" s="47" t="s">
        <v>13</v>
      </c>
      <c r="E353" s="47" t="s">
        <v>14</v>
      </c>
      <c r="F353" s="47" t="s">
        <v>15</v>
      </c>
      <c r="G353" s="47" t="s">
        <v>771</v>
      </c>
      <c r="H353" s="48" t="s">
        <v>17</v>
      </c>
      <c r="I353" s="49">
        <v>1</v>
      </c>
      <c r="J353" s="50">
        <v>0</v>
      </c>
      <c r="K353" s="50">
        <v>0</v>
      </c>
      <c r="L353" s="50">
        <v>0</v>
      </c>
      <c r="M353" s="50">
        <v>0</v>
      </c>
      <c r="N353" s="50">
        <v>0</v>
      </c>
      <c r="O353" s="50">
        <v>0</v>
      </c>
      <c r="P353" s="50">
        <v>0</v>
      </c>
      <c r="Q353" s="50">
        <v>0</v>
      </c>
      <c r="R353" s="50">
        <v>0</v>
      </c>
      <c r="S353" s="50">
        <v>0</v>
      </c>
      <c r="T353" s="50">
        <v>0</v>
      </c>
      <c r="U353" s="50">
        <v>0</v>
      </c>
      <c r="V353" s="50">
        <v>0</v>
      </c>
      <c r="W353" s="50">
        <v>0</v>
      </c>
      <c r="X353" s="50">
        <v>0</v>
      </c>
      <c r="Y353" s="50">
        <v>0</v>
      </c>
      <c r="Z353" s="50">
        <v>5.1750599033264801E-6</v>
      </c>
      <c r="AA353" s="50">
        <v>1.39542986445376E-4</v>
      </c>
      <c r="AB353" s="50">
        <v>1.2319029286512E-3</v>
      </c>
      <c r="AC353" s="50">
        <v>5.0612760927908696E-3</v>
      </c>
      <c r="AD353" s="50">
        <v>3.1606961514781097E-3</v>
      </c>
      <c r="AE353" s="50">
        <v>8.7589406627579403E-3</v>
      </c>
      <c r="AF353" s="50">
        <v>3.6969832876407901E-3</v>
      </c>
      <c r="AG353" s="30">
        <v>7.9322998859632601E-4</v>
      </c>
      <c r="AH353" s="88">
        <v>2.8099647542697902E-3</v>
      </c>
    </row>
    <row r="354" spans="1:34" ht="15" customHeight="1" x14ac:dyDescent="0.25">
      <c r="A354" s="47" t="s">
        <v>10</v>
      </c>
      <c r="B354" s="47" t="s">
        <v>11</v>
      </c>
      <c r="C354" s="47" t="s">
        <v>12</v>
      </c>
      <c r="D354" s="47" t="s">
        <v>13</v>
      </c>
      <c r="E354" s="47" t="s">
        <v>14</v>
      </c>
      <c r="F354" s="47" t="s">
        <v>15</v>
      </c>
      <c r="G354" s="47" t="s">
        <v>771</v>
      </c>
      <c r="H354" s="48" t="s">
        <v>18</v>
      </c>
      <c r="I354" s="49">
        <v>298</v>
      </c>
      <c r="J354" s="50">
        <v>0</v>
      </c>
      <c r="K354" s="50">
        <v>0</v>
      </c>
      <c r="L354" s="50">
        <v>0</v>
      </c>
      <c r="M354" s="50">
        <v>0</v>
      </c>
      <c r="N354" s="50">
        <v>0</v>
      </c>
      <c r="O354" s="50">
        <v>0</v>
      </c>
      <c r="P354" s="50">
        <v>0</v>
      </c>
      <c r="Q354" s="50">
        <v>0</v>
      </c>
      <c r="R354" s="50">
        <v>0</v>
      </c>
      <c r="S354" s="50">
        <v>0</v>
      </c>
      <c r="T354" s="50">
        <v>0</v>
      </c>
      <c r="U354" s="50">
        <v>0</v>
      </c>
      <c r="V354" s="50">
        <v>0</v>
      </c>
      <c r="W354" s="50">
        <v>0</v>
      </c>
      <c r="X354" s="50">
        <v>0</v>
      </c>
      <c r="Y354" s="50">
        <v>0</v>
      </c>
      <c r="Z354" s="50">
        <v>2.859674419526725E-9</v>
      </c>
      <c r="AA354" s="50">
        <v>7.7140564920964771E-8</v>
      </c>
      <c r="AB354" s="50">
        <v>6.8081587097099154E-7</v>
      </c>
      <c r="AC354" s="50">
        <v>2.7982499611758479E-6</v>
      </c>
      <c r="AD354" s="50">
        <v>1.7469898669573933E-6</v>
      </c>
      <c r="AE354" s="50">
        <v>4.8412704017900101E-6</v>
      </c>
      <c r="AF354" s="50">
        <v>2.0427657500679996E-6</v>
      </c>
      <c r="AG354" s="30">
        <v>4.3847269210399855E-7</v>
      </c>
      <c r="AH354" s="88">
        <v>1.5533281841680011E-6</v>
      </c>
    </row>
    <row r="355" spans="1:34" ht="15" customHeight="1" x14ac:dyDescent="0.25">
      <c r="A355" s="47" t="s">
        <v>10</v>
      </c>
      <c r="B355" s="47" t="s">
        <v>11</v>
      </c>
      <c r="C355" s="47" t="s">
        <v>12</v>
      </c>
      <c r="D355" s="47" t="s">
        <v>13</v>
      </c>
      <c r="E355" s="47" t="s">
        <v>14</v>
      </c>
      <c r="F355" s="47" t="s">
        <v>15</v>
      </c>
      <c r="G355" s="47" t="s">
        <v>772</v>
      </c>
      <c r="H355" s="48" t="s">
        <v>16</v>
      </c>
      <c r="I355" s="49">
        <v>25</v>
      </c>
      <c r="J355" s="50">
        <v>0</v>
      </c>
      <c r="K355" s="50">
        <v>0</v>
      </c>
      <c r="L355" s="50">
        <v>0</v>
      </c>
      <c r="M355" s="50">
        <v>0</v>
      </c>
      <c r="N355" s="50">
        <v>0</v>
      </c>
      <c r="O355" s="50">
        <v>0</v>
      </c>
      <c r="P355" s="50">
        <v>0</v>
      </c>
      <c r="Q355" s="50">
        <v>0</v>
      </c>
      <c r="R355" s="50">
        <v>0</v>
      </c>
      <c r="S355" s="50">
        <v>0</v>
      </c>
      <c r="T355" s="50">
        <v>0</v>
      </c>
      <c r="U355" s="50">
        <v>5.3241940345809494E-6</v>
      </c>
      <c r="V355" s="50">
        <v>1.0315651274938549E-5</v>
      </c>
      <c r="W355" s="50">
        <v>2.0260261539838224E-5</v>
      </c>
      <c r="X355" s="50">
        <v>0</v>
      </c>
      <c r="Y355" s="50">
        <v>1.17754556590381E-7</v>
      </c>
      <c r="Z355" s="50">
        <v>2.3005105341125824E-8</v>
      </c>
      <c r="AA355" s="50">
        <v>3.9021951061139E-7</v>
      </c>
      <c r="AB355" s="50">
        <v>1.2645280931859799E-6</v>
      </c>
      <c r="AC355" s="50">
        <v>1.20558174878708E-6</v>
      </c>
      <c r="AD355" s="50">
        <v>1.0559517266316675E-5</v>
      </c>
      <c r="AE355" s="50">
        <v>1.4344807735075999E-5</v>
      </c>
      <c r="AF355" s="50">
        <v>6.0293086824999996E-8</v>
      </c>
      <c r="AG355" s="30">
        <v>3.5438773749000002E-8</v>
      </c>
      <c r="AH355" s="88">
        <v>1.6457771872999997E-8</v>
      </c>
    </row>
    <row r="356" spans="1:34" ht="15" customHeight="1" x14ac:dyDescent="0.25">
      <c r="A356" s="47" t="s">
        <v>10</v>
      </c>
      <c r="B356" s="47" t="s">
        <v>11</v>
      </c>
      <c r="C356" s="47" t="s">
        <v>12</v>
      </c>
      <c r="D356" s="47" t="s">
        <v>13</v>
      </c>
      <c r="E356" s="47" t="s">
        <v>14</v>
      </c>
      <c r="F356" s="47" t="s">
        <v>15</v>
      </c>
      <c r="G356" s="47" t="s">
        <v>772</v>
      </c>
      <c r="H356" s="48" t="s">
        <v>17</v>
      </c>
      <c r="I356" s="49">
        <v>1</v>
      </c>
      <c r="J356" s="50">
        <v>0</v>
      </c>
      <c r="K356" s="50">
        <v>0</v>
      </c>
      <c r="L356" s="50">
        <v>0</v>
      </c>
      <c r="M356" s="50">
        <v>0</v>
      </c>
      <c r="N356" s="50">
        <v>0</v>
      </c>
      <c r="O356" s="50">
        <v>0</v>
      </c>
      <c r="P356" s="50">
        <v>0</v>
      </c>
      <c r="Q356" s="50">
        <v>0</v>
      </c>
      <c r="R356" s="50">
        <v>0</v>
      </c>
      <c r="S356" s="50">
        <v>0</v>
      </c>
      <c r="T356" s="50">
        <v>0</v>
      </c>
      <c r="U356" s="50">
        <v>1.1291550708539301E-2</v>
      </c>
      <c r="V356" s="50">
        <v>2.18774332238897E-2</v>
      </c>
      <c r="W356" s="50">
        <v>4.3797113877206702E-2</v>
      </c>
      <c r="X356" s="50">
        <v>0</v>
      </c>
      <c r="Y356" s="50">
        <v>2.5383039427414401E-4</v>
      </c>
      <c r="Z356" s="50">
        <v>4.9613482619279902E-5</v>
      </c>
      <c r="AA356" s="50">
        <v>8.4126266284685895E-4</v>
      </c>
      <c r="AB356" s="50">
        <v>2.7270592350558099E-3</v>
      </c>
      <c r="AC356" s="50">
        <v>2.59874641962756E-3</v>
      </c>
      <c r="AD356" s="50">
        <v>2.2783054228685099E-2</v>
      </c>
      <c r="AE356" s="50">
        <v>3.0927029685492501E-2</v>
      </c>
      <c r="AF356" s="50">
        <v>1.3004915221208899E-4</v>
      </c>
      <c r="AG356" s="30">
        <v>7.6434536902796995E-5</v>
      </c>
      <c r="AH356" s="88">
        <v>3.5506407688529998E-5</v>
      </c>
    </row>
    <row r="357" spans="1:34" ht="15" customHeight="1" x14ac:dyDescent="0.25">
      <c r="A357" s="47" t="s">
        <v>10</v>
      </c>
      <c r="B357" s="47" t="s">
        <v>11</v>
      </c>
      <c r="C357" s="47" t="s">
        <v>12</v>
      </c>
      <c r="D357" s="47" t="s">
        <v>13</v>
      </c>
      <c r="E357" s="47" t="s">
        <v>14</v>
      </c>
      <c r="F357" s="47" t="s">
        <v>15</v>
      </c>
      <c r="G357" s="47" t="s">
        <v>772</v>
      </c>
      <c r="H357" s="48" t="s">
        <v>18</v>
      </c>
      <c r="I357" s="49">
        <v>298</v>
      </c>
      <c r="J357" s="50">
        <v>0</v>
      </c>
      <c r="K357" s="50">
        <v>0</v>
      </c>
      <c r="L357" s="50">
        <v>0</v>
      </c>
      <c r="M357" s="50">
        <v>0</v>
      </c>
      <c r="N357" s="50">
        <v>0</v>
      </c>
      <c r="O357" s="50">
        <v>0</v>
      </c>
      <c r="P357" s="50">
        <v>0</v>
      </c>
      <c r="Q357" s="50">
        <v>0</v>
      </c>
      <c r="R357" s="50">
        <v>0</v>
      </c>
      <c r="S357" s="50">
        <v>0</v>
      </c>
      <c r="T357" s="50">
        <v>0</v>
      </c>
      <c r="U357" s="50">
        <v>6.3464392892204924E-6</v>
      </c>
      <c r="V357" s="50">
        <v>1.2296256319726751E-5</v>
      </c>
      <c r="W357" s="50">
        <v>2.4150231755487072E-5</v>
      </c>
      <c r="X357" s="50">
        <v>0</v>
      </c>
      <c r="Y357" s="50">
        <v>1.4036343145573385E-7</v>
      </c>
      <c r="Z357" s="50">
        <v>2.7422085566621955E-8</v>
      </c>
      <c r="AA357" s="50">
        <v>4.6514165664877982E-7</v>
      </c>
      <c r="AB357" s="50">
        <v>1.5073174870776941E-6</v>
      </c>
      <c r="AC357" s="50">
        <v>1.4370534445541993E-6</v>
      </c>
      <c r="AD357" s="50">
        <v>1.2586944581449775E-5</v>
      </c>
      <c r="AE357" s="50">
        <v>1.7099010820209996E-5</v>
      </c>
      <c r="AF357" s="50">
        <v>7.1869359495000084E-8</v>
      </c>
      <c r="AG357" s="30">
        <v>4.2243018308999911E-8</v>
      </c>
      <c r="AH357" s="88">
        <v>1.9617664073000002E-8</v>
      </c>
    </row>
    <row r="358" spans="1:34" ht="15" customHeight="1" x14ac:dyDescent="0.25">
      <c r="A358" s="47" t="s">
        <v>10</v>
      </c>
      <c r="B358" s="47" t="s">
        <v>11</v>
      </c>
      <c r="C358" s="47" t="s">
        <v>12</v>
      </c>
      <c r="D358" s="47" t="s">
        <v>13</v>
      </c>
      <c r="E358" s="47" t="s">
        <v>14</v>
      </c>
      <c r="F358" s="47" t="s">
        <v>15</v>
      </c>
      <c r="G358" s="47" t="s">
        <v>528</v>
      </c>
      <c r="H358" s="48" t="s">
        <v>16</v>
      </c>
      <c r="I358" s="49">
        <v>25</v>
      </c>
      <c r="J358" s="50">
        <v>0</v>
      </c>
      <c r="K358" s="50">
        <v>0</v>
      </c>
      <c r="L358" s="50">
        <v>0</v>
      </c>
      <c r="M358" s="50">
        <v>0</v>
      </c>
      <c r="N358" s="50">
        <v>0</v>
      </c>
      <c r="O358" s="50">
        <v>0</v>
      </c>
      <c r="P358" s="50">
        <v>0</v>
      </c>
      <c r="Q358" s="50">
        <v>0</v>
      </c>
      <c r="R358" s="50">
        <v>0</v>
      </c>
      <c r="S358" s="50">
        <v>0</v>
      </c>
      <c r="T358" s="50">
        <v>0</v>
      </c>
      <c r="U358" s="50">
        <v>0</v>
      </c>
      <c r="V358" s="50">
        <v>8.4320283299601489E-5</v>
      </c>
      <c r="W358" s="50">
        <v>1.56752209314642E-4</v>
      </c>
      <c r="X358" s="50">
        <v>2.1469895956199399E-7</v>
      </c>
      <c r="Y358" s="50">
        <v>1.4145346689309048E-4</v>
      </c>
      <c r="Z358" s="50">
        <v>1.2973267986002751E-4</v>
      </c>
      <c r="AA358" s="50">
        <v>1.4579851496540952E-4</v>
      </c>
      <c r="AB358" s="50">
        <v>5.8694655435111503E-5</v>
      </c>
      <c r="AC358" s="50">
        <v>0</v>
      </c>
      <c r="AD358" s="50">
        <v>0</v>
      </c>
      <c r="AE358" s="50">
        <v>0</v>
      </c>
      <c r="AF358" s="50">
        <v>0</v>
      </c>
      <c r="AG358" s="30">
        <v>0</v>
      </c>
      <c r="AH358" s="88">
        <v>0</v>
      </c>
    </row>
    <row r="359" spans="1:34" ht="15" customHeight="1" x14ac:dyDescent="0.25">
      <c r="A359" s="47" t="s">
        <v>10</v>
      </c>
      <c r="B359" s="47" t="s">
        <v>11</v>
      </c>
      <c r="C359" s="47" t="s">
        <v>12</v>
      </c>
      <c r="D359" s="47" t="s">
        <v>13</v>
      </c>
      <c r="E359" s="47" t="s">
        <v>14</v>
      </c>
      <c r="F359" s="47" t="s">
        <v>15</v>
      </c>
      <c r="G359" s="47" t="s">
        <v>528</v>
      </c>
      <c r="H359" s="48" t="s">
        <v>17</v>
      </c>
      <c r="I359" s="49">
        <v>1</v>
      </c>
      <c r="J359" s="50">
        <v>0</v>
      </c>
      <c r="K359" s="50">
        <v>0</v>
      </c>
      <c r="L359" s="50">
        <v>0</v>
      </c>
      <c r="M359" s="50">
        <v>0</v>
      </c>
      <c r="N359" s="50">
        <v>0</v>
      </c>
      <c r="O359" s="50">
        <v>0</v>
      </c>
      <c r="P359" s="50">
        <v>0</v>
      </c>
      <c r="Q359" s="50">
        <v>0</v>
      </c>
      <c r="R359" s="50">
        <v>0</v>
      </c>
      <c r="S359" s="50">
        <v>0</v>
      </c>
      <c r="T359" s="50">
        <v>0</v>
      </c>
      <c r="U359" s="50">
        <v>0</v>
      </c>
      <c r="V359" s="50">
        <v>0</v>
      </c>
      <c r="W359" s="50">
        <v>0</v>
      </c>
      <c r="X359" s="50">
        <v>1.7802837726880601E-4</v>
      </c>
      <c r="Y359" s="50">
        <v>0</v>
      </c>
      <c r="Z359" s="50">
        <v>0</v>
      </c>
      <c r="AA359" s="50">
        <v>0</v>
      </c>
      <c r="AB359" s="50">
        <v>0</v>
      </c>
      <c r="AC359" s="50">
        <v>0</v>
      </c>
      <c r="AD359" s="50">
        <v>0</v>
      </c>
      <c r="AE359" s="50">
        <v>0</v>
      </c>
      <c r="AF359" s="50">
        <v>0</v>
      </c>
      <c r="AG359" s="30">
        <v>0</v>
      </c>
      <c r="AH359" s="88">
        <v>0</v>
      </c>
    </row>
    <row r="360" spans="1:34" ht="15" customHeight="1" x14ac:dyDescent="0.25">
      <c r="A360" s="47" t="s">
        <v>10</v>
      </c>
      <c r="B360" s="47" t="s">
        <v>11</v>
      </c>
      <c r="C360" s="47" t="s">
        <v>12</v>
      </c>
      <c r="D360" s="47" t="s">
        <v>13</v>
      </c>
      <c r="E360" s="47" t="s">
        <v>14</v>
      </c>
      <c r="F360" s="47" t="s">
        <v>15</v>
      </c>
      <c r="G360" s="47" t="s">
        <v>528</v>
      </c>
      <c r="H360" s="48" t="s">
        <v>18</v>
      </c>
      <c r="I360" s="49">
        <v>298</v>
      </c>
      <c r="J360" s="50">
        <v>0</v>
      </c>
      <c r="K360" s="50">
        <v>0</v>
      </c>
      <c r="L360" s="50">
        <v>0</v>
      </c>
      <c r="M360" s="50">
        <v>0</v>
      </c>
      <c r="N360" s="50">
        <v>0</v>
      </c>
      <c r="O360" s="50">
        <v>0</v>
      </c>
      <c r="P360" s="50">
        <v>0</v>
      </c>
      <c r="Q360" s="50">
        <v>0</v>
      </c>
      <c r="R360" s="50">
        <v>0</v>
      </c>
      <c r="S360" s="50">
        <v>0</v>
      </c>
      <c r="T360" s="50">
        <v>0</v>
      </c>
      <c r="U360" s="50">
        <v>0</v>
      </c>
      <c r="V360" s="50">
        <v>1.9787862483333957E-4</v>
      </c>
      <c r="W360" s="50">
        <v>3.6785824720913439E-4</v>
      </c>
      <c r="X360" s="50">
        <v>5.1184231959579906E-7</v>
      </c>
      <c r="Y360" s="50">
        <v>3.3195592343136083E-4</v>
      </c>
      <c r="Z360" s="50">
        <v>3.0445016646152057E-4</v>
      </c>
      <c r="AA360" s="50">
        <v>3.4215266499507482E-4</v>
      </c>
      <c r="AB360" s="50">
        <v>1.377416826423479E-4</v>
      </c>
      <c r="AC360" s="50">
        <v>0</v>
      </c>
      <c r="AD360" s="50">
        <v>0</v>
      </c>
      <c r="AE360" s="50">
        <v>0</v>
      </c>
      <c r="AF360" s="50">
        <v>0</v>
      </c>
      <c r="AG360" s="30">
        <v>0</v>
      </c>
      <c r="AH360" s="88">
        <v>0</v>
      </c>
    </row>
    <row r="361" spans="1:34" ht="15" customHeight="1" x14ac:dyDescent="0.25">
      <c r="A361" s="47" t="s">
        <v>10</v>
      </c>
      <c r="B361" s="47" t="s">
        <v>11</v>
      </c>
      <c r="C361" s="47" t="s">
        <v>12</v>
      </c>
      <c r="D361" s="47" t="s">
        <v>13</v>
      </c>
      <c r="E361" s="47" t="s">
        <v>14</v>
      </c>
      <c r="F361" s="47" t="s">
        <v>15</v>
      </c>
      <c r="G361" s="47" t="s">
        <v>529</v>
      </c>
      <c r="H361" s="48" t="s">
        <v>16</v>
      </c>
      <c r="I361" s="49">
        <v>25</v>
      </c>
      <c r="J361" s="50">
        <v>0</v>
      </c>
      <c r="K361" s="50">
        <v>0</v>
      </c>
      <c r="L361" s="50">
        <v>0</v>
      </c>
      <c r="M361" s="50">
        <v>0</v>
      </c>
      <c r="N361" s="50">
        <v>0</v>
      </c>
      <c r="O361" s="50">
        <v>0</v>
      </c>
      <c r="P361" s="50">
        <v>0</v>
      </c>
      <c r="Q361" s="50">
        <v>0</v>
      </c>
      <c r="R361" s="50">
        <v>0</v>
      </c>
      <c r="S361" s="50">
        <v>0</v>
      </c>
      <c r="T361" s="50">
        <v>2.6105725712932868E-5</v>
      </c>
      <c r="U361" s="50">
        <v>0</v>
      </c>
      <c r="V361" s="50">
        <v>0</v>
      </c>
      <c r="W361" s="50">
        <v>4.5666616743482002E-4</v>
      </c>
      <c r="X361" s="50">
        <v>0</v>
      </c>
      <c r="Y361" s="50">
        <v>3.0480462699083747E-3</v>
      </c>
      <c r="Z361" s="50">
        <v>3.4548340384563999E-3</v>
      </c>
      <c r="AA361" s="50">
        <v>2.0599032156534149E-3</v>
      </c>
      <c r="AB361" s="50">
        <v>1.9944107440460399E-3</v>
      </c>
      <c r="AC361" s="50">
        <v>5.1810556669123499E-4</v>
      </c>
      <c r="AD361" s="50">
        <v>4.2358551599477249E-4</v>
      </c>
      <c r="AE361" s="50">
        <v>9.6911785702445241E-4</v>
      </c>
      <c r="AF361" s="50">
        <v>4.0048529229801252E-4</v>
      </c>
      <c r="AG361" s="30">
        <v>6.8785680173287986E-5</v>
      </c>
      <c r="AH361" s="88">
        <v>8.8881608535600009E-7</v>
      </c>
    </row>
    <row r="362" spans="1:34" ht="15" customHeight="1" x14ac:dyDescent="0.25">
      <c r="A362" s="47" t="s">
        <v>10</v>
      </c>
      <c r="B362" s="47" t="s">
        <v>11</v>
      </c>
      <c r="C362" s="47" t="s">
        <v>12</v>
      </c>
      <c r="D362" s="47" t="s">
        <v>13</v>
      </c>
      <c r="E362" s="47" t="s">
        <v>14</v>
      </c>
      <c r="F362" s="47" t="s">
        <v>15</v>
      </c>
      <c r="G362" s="47" t="s">
        <v>529</v>
      </c>
      <c r="H362" s="48" t="s">
        <v>17</v>
      </c>
      <c r="I362" s="49">
        <v>1</v>
      </c>
      <c r="J362" s="50">
        <v>0</v>
      </c>
      <c r="K362" s="50">
        <v>0</v>
      </c>
      <c r="L362" s="50">
        <v>0</v>
      </c>
      <c r="M362" s="50">
        <v>0</v>
      </c>
      <c r="N362" s="50">
        <v>0</v>
      </c>
      <c r="O362" s="50">
        <v>0</v>
      </c>
      <c r="P362" s="50">
        <v>0</v>
      </c>
      <c r="Q362" s="50">
        <v>0</v>
      </c>
      <c r="R362" s="50">
        <v>0</v>
      </c>
      <c r="S362" s="50">
        <v>0</v>
      </c>
      <c r="T362" s="50">
        <v>2.1176824902293769E-5</v>
      </c>
      <c r="U362" s="50">
        <v>0</v>
      </c>
      <c r="V362" s="50">
        <v>0</v>
      </c>
      <c r="W362" s="50">
        <v>1.3541094861061099E-4</v>
      </c>
      <c r="X362" s="50">
        <v>0</v>
      </c>
      <c r="Y362" s="50">
        <v>2.6152450992522999E-3</v>
      </c>
      <c r="Z362" s="50">
        <v>2.66020437614207E-3</v>
      </c>
      <c r="AA362" s="50">
        <v>1.25872223228052E-3</v>
      </c>
      <c r="AB362" s="50">
        <v>2.14465036838849E-3</v>
      </c>
      <c r="AC362" s="50">
        <v>6.9989226095381501E-4</v>
      </c>
      <c r="AD362" s="50">
        <v>1.37195472334254E-3</v>
      </c>
      <c r="AE362" s="50">
        <v>2.9659187511648901E-4</v>
      </c>
      <c r="AF362" s="50">
        <v>2.5702274837421398E-4</v>
      </c>
      <c r="AG362" s="30">
        <v>5.9726929386392E-5</v>
      </c>
      <c r="AH362" s="88">
        <v>3.8876660355439999E-6</v>
      </c>
    </row>
    <row r="363" spans="1:34" ht="15" customHeight="1" x14ac:dyDescent="0.25">
      <c r="A363" s="47" t="s">
        <v>10</v>
      </c>
      <c r="B363" s="47" t="s">
        <v>11</v>
      </c>
      <c r="C363" s="47" t="s">
        <v>12</v>
      </c>
      <c r="D363" s="47" t="s">
        <v>13</v>
      </c>
      <c r="E363" s="47" t="s">
        <v>14</v>
      </c>
      <c r="F363" s="47" t="s">
        <v>15</v>
      </c>
      <c r="G363" s="47" t="s">
        <v>529</v>
      </c>
      <c r="H363" s="48" t="s">
        <v>18</v>
      </c>
      <c r="I363" s="49">
        <v>298</v>
      </c>
      <c r="J363" s="50">
        <v>0</v>
      </c>
      <c r="K363" s="50">
        <v>0</v>
      </c>
      <c r="L363" s="50">
        <v>0</v>
      </c>
      <c r="M363" s="50">
        <v>0</v>
      </c>
      <c r="N363" s="50">
        <v>0</v>
      </c>
      <c r="O363" s="50">
        <v>0</v>
      </c>
      <c r="P363" s="50">
        <v>0</v>
      </c>
      <c r="Q363" s="50">
        <v>0</v>
      </c>
      <c r="R363" s="50">
        <v>0</v>
      </c>
      <c r="S363" s="50">
        <v>0</v>
      </c>
      <c r="T363" s="50">
        <v>4.0838688353517156E-5</v>
      </c>
      <c r="U363" s="50">
        <v>0</v>
      </c>
      <c r="V363" s="50">
        <v>0</v>
      </c>
      <c r="W363" s="50">
        <v>7.1443043520113398E-4</v>
      </c>
      <c r="X363" s="50">
        <v>0</v>
      </c>
      <c r="Y363" s="50">
        <v>4.7682090443077491E-3</v>
      </c>
      <c r="Z363" s="50">
        <v>5.4046206114967705E-3</v>
      </c>
      <c r="AA363" s="50">
        <v>3.2224974973215467E-3</v>
      </c>
      <c r="AB363" s="50">
        <v>3.1198789199511018E-3</v>
      </c>
      <c r="AC363" s="50">
        <v>8.1045322912464714E-4</v>
      </c>
      <c r="AD363" s="50">
        <v>6.6245856790733378E-4</v>
      </c>
      <c r="AE363" s="50">
        <v>1.5161327935418949E-3</v>
      </c>
      <c r="AF363" s="50">
        <v>6.2733635011298324E-4</v>
      </c>
      <c r="AG363" s="30">
        <v>1.0760470611753107E-4</v>
      </c>
      <c r="AH363" s="88">
        <v>1.3898699309500017E-6</v>
      </c>
    </row>
    <row r="364" spans="1:34" ht="15" customHeight="1" x14ac:dyDescent="0.25">
      <c r="A364" s="47" t="s">
        <v>10</v>
      </c>
      <c r="B364" s="47" t="s">
        <v>11</v>
      </c>
      <c r="C364" s="47" t="s">
        <v>12</v>
      </c>
      <c r="D364" s="47" t="s">
        <v>13</v>
      </c>
      <c r="E364" s="47" t="s">
        <v>14</v>
      </c>
      <c r="F364" s="47" t="s">
        <v>15</v>
      </c>
      <c r="G364" s="47" t="s">
        <v>530</v>
      </c>
      <c r="H364" s="48" t="s">
        <v>16</v>
      </c>
      <c r="I364" s="49">
        <v>25</v>
      </c>
      <c r="J364" s="50">
        <v>0</v>
      </c>
      <c r="K364" s="50">
        <v>0</v>
      </c>
      <c r="L364" s="50">
        <v>0</v>
      </c>
      <c r="M364" s="50">
        <v>0</v>
      </c>
      <c r="N364" s="50">
        <v>0</v>
      </c>
      <c r="O364" s="50">
        <v>0</v>
      </c>
      <c r="P364" s="50">
        <v>0</v>
      </c>
      <c r="Q364" s="50">
        <v>0</v>
      </c>
      <c r="R364" s="50">
        <v>0</v>
      </c>
      <c r="S364" s="50">
        <v>0</v>
      </c>
      <c r="T364" s="50">
        <v>0</v>
      </c>
      <c r="U364" s="50">
        <v>0</v>
      </c>
      <c r="V364" s="50">
        <v>1.3052656029538226E-7</v>
      </c>
      <c r="W364" s="50">
        <v>1.0283231039660123E-3</v>
      </c>
      <c r="X364" s="50">
        <v>7.9797073849533493E-4</v>
      </c>
      <c r="Y364" s="50">
        <v>1.1063345171745275E-4</v>
      </c>
      <c r="Z364" s="50">
        <v>1.0873998221789951E-4</v>
      </c>
      <c r="AA364" s="50">
        <v>6.4544718822197997E-5</v>
      </c>
      <c r="AB364" s="50">
        <v>1.3408500740412477E-4</v>
      </c>
      <c r="AC364" s="50">
        <v>2.6208690410498751E-5</v>
      </c>
      <c r="AD364" s="50">
        <v>1.1835730708571425E-7</v>
      </c>
      <c r="AE364" s="50">
        <v>0</v>
      </c>
      <c r="AF364" s="50">
        <v>0</v>
      </c>
      <c r="AG364" s="30">
        <v>0</v>
      </c>
      <c r="AH364" s="88">
        <v>0</v>
      </c>
    </row>
    <row r="365" spans="1:34" ht="15" customHeight="1" x14ac:dyDescent="0.25">
      <c r="A365" s="47" t="s">
        <v>10</v>
      </c>
      <c r="B365" s="47" t="s">
        <v>11</v>
      </c>
      <c r="C365" s="47" t="s">
        <v>12</v>
      </c>
      <c r="D365" s="47" t="s">
        <v>13</v>
      </c>
      <c r="E365" s="47" t="s">
        <v>14</v>
      </c>
      <c r="F365" s="47" t="s">
        <v>15</v>
      </c>
      <c r="G365" s="47" t="s">
        <v>530</v>
      </c>
      <c r="H365" s="48" t="s">
        <v>17</v>
      </c>
      <c r="I365" s="49">
        <v>1</v>
      </c>
      <c r="J365" s="50">
        <v>0</v>
      </c>
      <c r="K365" s="50">
        <v>0</v>
      </c>
      <c r="L365" s="50">
        <v>0</v>
      </c>
      <c r="M365" s="50">
        <v>0</v>
      </c>
      <c r="N365" s="50">
        <v>0</v>
      </c>
      <c r="O365" s="50">
        <v>0</v>
      </c>
      <c r="P365" s="50">
        <v>0</v>
      </c>
      <c r="Q365" s="50">
        <v>0</v>
      </c>
      <c r="R365" s="50">
        <v>0</v>
      </c>
      <c r="S365" s="50">
        <v>0</v>
      </c>
      <c r="T365" s="50">
        <v>0</v>
      </c>
      <c r="U365" s="50">
        <v>0</v>
      </c>
      <c r="V365" s="50">
        <v>1.01184756407711E-6</v>
      </c>
      <c r="W365" s="50">
        <v>1.0666859386087199E-2</v>
      </c>
      <c r="X365" s="50">
        <v>7.2885541149744397E-3</v>
      </c>
      <c r="Y365" s="50">
        <v>2.2271167868418299E-3</v>
      </c>
      <c r="Z365" s="50">
        <v>2.22845041232157E-3</v>
      </c>
      <c r="AA365" s="50">
        <v>1.7149805483281401E-3</v>
      </c>
      <c r="AB365" s="50">
        <v>4.8445444870196001E-3</v>
      </c>
      <c r="AC365" s="50">
        <v>6.4992421124433894E-4</v>
      </c>
      <c r="AD365" s="50">
        <v>4.1991669665480009E-6</v>
      </c>
      <c r="AE365" s="50">
        <v>0</v>
      </c>
      <c r="AF365" s="50">
        <v>0</v>
      </c>
      <c r="AG365" s="30">
        <v>0</v>
      </c>
      <c r="AH365" s="88">
        <v>0</v>
      </c>
    </row>
    <row r="366" spans="1:34" ht="15" customHeight="1" x14ac:dyDescent="0.25">
      <c r="A366" s="47" t="s">
        <v>10</v>
      </c>
      <c r="B366" s="47" t="s">
        <v>11</v>
      </c>
      <c r="C366" s="47" t="s">
        <v>12</v>
      </c>
      <c r="D366" s="47" t="s">
        <v>13</v>
      </c>
      <c r="E366" s="47" t="s">
        <v>14</v>
      </c>
      <c r="F366" s="47" t="s">
        <v>15</v>
      </c>
      <c r="G366" s="47" t="s">
        <v>530</v>
      </c>
      <c r="H366" s="48" t="s">
        <v>18</v>
      </c>
      <c r="I366" s="49">
        <v>298</v>
      </c>
      <c r="J366" s="50">
        <v>0</v>
      </c>
      <c r="K366" s="50">
        <v>0</v>
      </c>
      <c r="L366" s="50">
        <v>0</v>
      </c>
      <c r="M366" s="50">
        <v>0</v>
      </c>
      <c r="N366" s="50">
        <v>0</v>
      </c>
      <c r="O366" s="50">
        <v>0</v>
      </c>
      <c r="P366" s="50">
        <v>0</v>
      </c>
      <c r="Q366" s="50">
        <v>0</v>
      </c>
      <c r="R366" s="50">
        <v>0</v>
      </c>
      <c r="S366" s="50">
        <v>0</v>
      </c>
      <c r="T366" s="50">
        <v>0</v>
      </c>
      <c r="U366" s="50">
        <v>0</v>
      </c>
      <c r="V366" s="50">
        <v>2.0412833483594421E-7</v>
      </c>
      <c r="W366" s="50">
        <v>1.6069379554525863E-3</v>
      </c>
      <c r="X366" s="50">
        <v>1.247145049493345E-3</v>
      </c>
      <c r="Y366" s="50">
        <v>3.6097570217625131E-4</v>
      </c>
      <c r="Z366" s="50">
        <v>3.3696943701871679E-4</v>
      </c>
      <c r="AA366" s="50">
        <v>2.1521104210126766E-4</v>
      </c>
      <c r="AB366" s="50">
        <v>4.5139544948372834E-4</v>
      </c>
      <c r="AC366" s="50">
        <v>8.2985985982537104E-5</v>
      </c>
      <c r="AD366" s="50">
        <v>3.5068570175716259E-7</v>
      </c>
      <c r="AE366" s="50">
        <v>0</v>
      </c>
      <c r="AF366" s="50">
        <v>0</v>
      </c>
      <c r="AG366" s="30">
        <v>0</v>
      </c>
      <c r="AH366" s="88">
        <v>0</v>
      </c>
    </row>
    <row r="367" spans="1:34" ht="15" customHeight="1" x14ac:dyDescent="0.25">
      <c r="A367" s="47" t="s">
        <v>10</v>
      </c>
      <c r="B367" s="47" t="s">
        <v>11</v>
      </c>
      <c r="C367" s="47" t="s">
        <v>12</v>
      </c>
      <c r="D367" s="47" t="s">
        <v>13</v>
      </c>
      <c r="E367" s="47" t="s">
        <v>14</v>
      </c>
      <c r="F367" s="47" t="s">
        <v>15</v>
      </c>
      <c r="G367" s="47" t="s">
        <v>531</v>
      </c>
      <c r="H367" s="48" t="s">
        <v>16</v>
      </c>
      <c r="I367" s="49">
        <v>25</v>
      </c>
      <c r="J367" s="50">
        <v>0</v>
      </c>
      <c r="K367" s="50">
        <v>0</v>
      </c>
      <c r="L367" s="50">
        <v>0</v>
      </c>
      <c r="M367" s="50">
        <v>0</v>
      </c>
      <c r="N367" s="50">
        <v>0</v>
      </c>
      <c r="O367" s="50">
        <v>0</v>
      </c>
      <c r="P367" s="50">
        <v>0</v>
      </c>
      <c r="Q367" s="50">
        <v>0</v>
      </c>
      <c r="R367" s="50">
        <v>0</v>
      </c>
      <c r="S367" s="50">
        <v>0</v>
      </c>
      <c r="T367" s="50">
        <v>0</v>
      </c>
      <c r="U367" s="50">
        <v>0</v>
      </c>
      <c r="V367" s="50">
        <v>0</v>
      </c>
      <c r="W367" s="50">
        <v>0</v>
      </c>
      <c r="X367" s="50">
        <v>0</v>
      </c>
      <c r="Y367" s="50">
        <v>0</v>
      </c>
      <c r="Z367" s="50">
        <v>0</v>
      </c>
      <c r="AA367" s="50">
        <v>0</v>
      </c>
      <c r="AB367" s="50">
        <v>0</v>
      </c>
      <c r="AC367" s="50">
        <v>0</v>
      </c>
      <c r="AD367" s="50">
        <v>0</v>
      </c>
      <c r="AE367" s="50">
        <v>0</v>
      </c>
      <c r="AF367" s="50">
        <v>1.38444221673511E-4</v>
      </c>
      <c r="AG367" s="30">
        <v>4.0029924888284746E-3</v>
      </c>
      <c r="AH367" s="88">
        <v>3.8847087678967247E-4</v>
      </c>
    </row>
    <row r="368" spans="1:34" ht="15" customHeight="1" x14ac:dyDescent="0.25">
      <c r="A368" s="47" t="s">
        <v>10</v>
      </c>
      <c r="B368" s="47" t="s">
        <v>11</v>
      </c>
      <c r="C368" s="47" t="s">
        <v>12</v>
      </c>
      <c r="D368" s="47" t="s">
        <v>13</v>
      </c>
      <c r="E368" s="47" t="s">
        <v>14</v>
      </c>
      <c r="F368" s="47" t="s">
        <v>15</v>
      </c>
      <c r="G368" s="47" t="s">
        <v>531</v>
      </c>
      <c r="H368" s="48" t="s">
        <v>17</v>
      </c>
      <c r="I368" s="49">
        <v>1</v>
      </c>
      <c r="J368" s="50">
        <v>0</v>
      </c>
      <c r="K368" s="50">
        <v>0</v>
      </c>
      <c r="L368" s="50">
        <v>0</v>
      </c>
      <c r="M368" s="50">
        <v>0</v>
      </c>
      <c r="N368" s="50">
        <v>0</v>
      </c>
      <c r="O368" s="50">
        <v>0</v>
      </c>
      <c r="P368" s="50">
        <v>0</v>
      </c>
      <c r="Q368" s="50">
        <v>0</v>
      </c>
      <c r="R368" s="50">
        <v>0</v>
      </c>
      <c r="S368" s="50">
        <v>0</v>
      </c>
      <c r="T368" s="50">
        <v>0</v>
      </c>
      <c r="U368" s="50">
        <v>0</v>
      </c>
      <c r="V368" s="50">
        <v>0</v>
      </c>
      <c r="W368" s="50">
        <v>0</v>
      </c>
      <c r="X368" s="50">
        <v>0</v>
      </c>
      <c r="Y368" s="50">
        <v>0</v>
      </c>
      <c r="Z368" s="50">
        <v>0</v>
      </c>
      <c r="AA368" s="50">
        <v>0</v>
      </c>
      <c r="AB368" s="50">
        <v>0</v>
      </c>
      <c r="AC368" s="50">
        <v>0</v>
      </c>
      <c r="AD368" s="50">
        <v>0</v>
      </c>
      <c r="AE368" s="50">
        <v>0</v>
      </c>
      <c r="AF368" s="50">
        <v>0</v>
      </c>
      <c r="AG368" s="30">
        <v>1.5077363104910499E-3</v>
      </c>
      <c r="AH368" s="88">
        <v>6.1667687957796E-5</v>
      </c>
    </row>
    <row r="369" spans="1:34" ht="15" customHeight="1" x14ac:dyDescent="0.25">
      <c r="A369" s="47" t="s">
        <v>10</v>
      </c>
      <c r="B369" s="47" t="s">
        <v>11</v>
      </c>
      <c r="C369" s="47" t="s">
        <v>12</v>
      </c>
      <c r="D369" s="47" t="s">
        <v>13</v>
      </c>
      <c r="E369" s="47" t="s">
        <v>14</v>
      </c>
      <c r="F369" s="47" t="s">
        <v>15</v>
      </c>
      <c r="G369" s="47" t="s">
        <v>531</v>
      </c>
      <c r="H369" s="48" t="s">
        <v>18</v>
      </c>
      <c r="I369" s="49">
        <v>298</v>
      </c>
      <c r="J369" s="50">
        <v>0</v>
      </c>
      <c r="K369" s="50">
        <v>0</v>
      </c>
      <c r="L369" s="50">
        <v>0</v>
      </c>
      <c r="M369" s="50">
        <v>0</v>
      </c>
      <c r="N369" s="50">
        <v>0</v>
      </c>
      <c r="O369" s="50">
        <v>0</v>
      </c>
      <c r="P369" s="50">
        <v>0</v>
      </c>
      <c r="Q369" s="50">
        <v>0</v>
      </c>
      <c r="R369" s="50">
        <v>0</v>
      </c>
      <c r="S369" s="50">
        <v>0</v>
      </c>
      <c r="T369" s="50">
        <v>0</v>
      </c>
      <c r="U369" s="50">
        <v>0</v>
      </c>
      <c r="V369" s="50">
        <v>0</v>
      </c>
      <c r="W369" s="50">
        <v>0</v>
      </c>
      <c r="X369" s="50">
        <v>0</v>
      </c>
      <c r="Y369" s="50">
        <v>0</v>
      </c>
      <c r="Z369" s="50">
        <v>0</v>
      </c>
      <c r="AA369" s="50">
        <v>0</v>
      </c>
      <c r="AB369" s="50">
        <v>0</v>
      </c>
      <c r="AC369" s="50">
        <v>0</v>
      </c>
      <c r="AD369" s="50">
        <v>0</v>
      </c>
      <c r="AE369" s="50">
        <v>0</v>
      </c>
      <c r="AF369" s="50">
        <v>2.1659598480820805E-4</v>
      </c>
      <c r="AG369" s="30">
        <v>6.263934713117471E-3</v>
      </c>
      <c r="AH369" s="88">
        <v>6.0781393403694199E-4</v>
      </c>
    </row>
    <row r="370" spans="1:34" ht="15" customHeight="1" x14ac:dyDescent="0.25">
      <c r="A370" s="47" t="s">
        <v>10</v>
      </c>
      <c r="B370" s="47" t="s">
        <v>11</v>
      </c>
      <c r="C370" s="47" t="s">
        <v>12</v>
      </c>
      <c r="D370" s="47" t="s">
        <v>13</v>
      </c>
      <c r="E370" s="47" t="s">
        <v>14</v>
      </c>
      <c r="F370" s="47" t="s">
        <v>15</v>
      </c>
      <c r="G370" s="47" t="s">
        <v>773</v>
      </c>
      <c r="H370" s="48" t="s">
        <v>16</v>
      </c>
      <c r="I370" s="49">
        <v>25</v>
      </c>
      <c r="J370" s="50">
        <v>0</v>
      </c>
      <c r="K370" s="50">
        <v>0</v>
      </c>
      <c r="L370" s="50">
        <v>0</v>
      </c>
      <c r="M370" s="50">
        <v>0</v>
      </c>
      <c r="N370" s="50">
        <v>0</v>
      </c>
      <c r="O370" s="50">
        <v>0</v>
      </c>
      <c r="P370" s="50">
        <v>0</v>
      </c>
      <c r="Q370" s="50">
        <v>0</v>
      </c>
      <c r="R370" s="50">
        <v>0</v>
      </c>
      <c r="S370" s="50">
        <v>0</v>
      </c>
      <c r="T370" s="50">
        <v>0</v>
      </c>
      <c r="U370" s="50">
        <v>0</v>
      </c>
      <c r="V370" s="50">
        <v>0</v>
      </c>
      <c r="W370" s="50">
        <v>0</v>
      </c>
      <c r="X370" s="50">
        <v>0</v>
      </c>
      <c r="Y370" s="50">
        <v>0</v>
      </c>
      <c r="Z370" s="50">
        <v>2.88840449695745E-7</v>
      </c>
      <c r="AA370" s="50">
        <v>4.3519539949033499E-8</v>
      </c>
      <c r="AB370" s="50">
        <v>8.8970632783705501E-7</v>
      </c>
      <c r="AC370" s="50">
        <v>2.3584812522343572E-6</v>
      </c>
      <c r="AD370" s="50">
        <v>1.4590121556345249E-6</v>
      </c>
      <c r="AE370" s="50">
        <v>1.881291984893E-6</v>
      </c>
      <c r="AF370" s="50">
        <v>1.0045178460179999E-6</v>
      </c>
      <c r="AG370" s="30">
        <v>2.4691270996799996E-7</v>
      </c>
      <c r="AH370" s="88">
        <v>2.269211498461E-6</v>
      </c>
    </row>
    <row r="371" spans="1:34" ht="15" customHeight="1" x14ac:dyDescent="0.25">
      <c r="A371" s="47" t="s">
        <v>10</v>
      </c>
      <c r="B371" s="47" t="s">
        <v>11</v>
      </c>
      <c r="C371" s="47" t="s">
        <v>12</v>
      </c>
      <c r="D371" s="47" t="s">
        <v>13</v>
      </c>
      <c r="E371" s="47" t="s">
        <v>14</v>
      </c>
      <c r="F371" s="47" t="s">
        <v>15</v>
      </c>
      <c r="G371" s="47" t="s">
        <v>773</v>
      </c>
      <c r="H371" s="48" t="s">
        <v>17</v>
      </c>
      <c r="I371" s="49">
        <v>1</v>
      </c>
      <c r="J371" s="50">
        <v>0</v>
      </c>
      <c r="K371" s="50">
        <v>0</v>
      </c>
      <c r="L371" s="50">
        <v>0</v>
      </c>
      <c r="M371" s="50">
        <v>0</v>
      </c>
      <c r="N371" s="50">
        <v>0</v>
      </c>
      <c r="O371" s="50">
        <v>0</v>
      </c>
      <c r="P371" s="50">
        <v>0</v>
      </c>
      <c r="Q371" s="50">
        <v>0</v>
      </c>
      <c r="R371" s="50">
        <v>0</v>
      </c>
      <c r="S371" s="50">
        <v>0</v>
      </c>
      <c r="T371" s="50">
        <v>0</v>
      </c>
      <c r="U371" s="50">
        <v>0</v>
      </c>
      <c r="V371" s="50">
        <v>0</v>
      </c>
      <c r="W371" s="50">
        <v>0</v>
      </c>
      <c r="X371" s="50">
        <v>0</v>
      </c>
      <c r="Y371" s="50">
        <v>0</v>
      </c>
      <c r="Z371" s="50">
        <v>6.2276155326914794E-4</v>
      </c>
      <c r="AA371" s="50">
        <v>9.3870119337528894E-5</v>
      </c>
      <c r="AB371" s="50">
        <v>1.9191321373976499E-3</v>
      </c>
      <c r="AC371" s="50">
        <v>5.0874359926472903E-3</v>
      </c>
      <c r="AD371" s="50">
        <v>3.14691936455641E-3</v>
      </c>
      <c r="AE371" s="50">
        <v>4.0571521630420595E-3</v>
      </c>
      <c r="AF371" s="50">
        <v>2.16594315749249E-3</v>
      </c>
      <c r="AG371" s="30">
        <v>5.3237103987133303E-4</v>
      </c>
      <c r="AH371" s="88">
        <v>4.8937655717698897E-3</v>
      </c>
    </row>
    <row r="372" spans="1:34" ht="15" customHeight="1" x14ac:dyDescent="0.25">
      <c r="A372" s="47" t="s">
        <v>10</v>
      </c>
      <c r="B372" s="47" t="s">
        <v>11</v>
      </c>
      <c r="C372" s="47" t="s">
        <v>12</v>
      </c>
      <c r="D372" s="47" t="s">
        <v>13</v>
      </c>
      <c r="E372" s="47" t="s">
        <v>14</v>
      </c>
      <c r="F372" s="47" t="s">
        <v>15</v>
      </c>
      <c r="G372" s="47" t="s">
        <v>773</v>
      </c>
      <c r="H372" s="48" t="s">
        <v>18</v>
      </c>
      <c r="I372" s="49">
        <v>298</v>
      </c>
      <c r="J372" s="50">
        <v>0</v>
      </c>
      <c r="K372" s="50">
        <v>0</v>
      </c>
      <c r="L372" s="50">
        <v>0</v>
      </c>
      <c r="M372" s="50">
        <v>0</v>
      </c>
      <c r="N372" s="50">
        <v>0</v>
      </c>
      <c r="O372" s="50">
        <v>0</v>
      </c>
      <c r="P372" s="50">
        <v>0</v>
      </c>
      <c r="Q372" s="50">
        <v>0</v>
      </c>
      <c r="R372" s="50">
        <v>0</v>
      </c>
      <c r="S372" s="50">
        <v>0</v>
      </c>
      <c r="T372" s="50">
        <v>0</v>
      </c>
      <c r="U372" s="50">
        <v>0</v>
      </c>
      <c r="V372" s="50">
        <v>0</v>
      </c>
      <c r="W372" s="50">
        <v>0</v>
      </c>
      <c r="X372" s="50">
        <v>0</v>
      </c>
      <c r="Y372" s="50">
        <v>0</v>
      </c>
      <c r="Z372" s="50">
        <v>3.4429781603732805E-7</v>
      </c>
      <c r="AA372" s="50">
        <v>5.187529161924793E-8</v>
      </c>
      <c r="AB372" s="50">
        <v>1.0605299427817725E-6</v>
      </c>
      <c r="AC372" s="50">
        <v>2.8113096526633597E-6</v>
      </c>
      <c r="AD372" s="50">
        <v>1.7391424895155729E-6</v>
      </c>
      <c r="AE372" s="50">
        <v>2.2425000459919999E-6</v>
      </c>
      <c r="AF372" s="50">
        <v>1.1973852724540013E-6</v>
      </c>
      <c r="AG372" s="30">
        <v>2.9431995028199996E-7</v>
      </c>
      <c r="AH372" s="88">
        <v>2.7049001061649994E-6</v>
      </c>
    </row>
    <row r="373" spans="1:34" ht="15" customHeight="1" x14ac:dyDescent="0.25">
      <c r="A373" s="47" t="s">
        <v>10</v>
      </c>
      <c r="B373" s="47" t="s">
        <v>11</v>
      </c>
      <c r="C373" s="47" t="s">
        <v>12</v>
      </c>
      <c r="D373" s="47" t="s">
        <v>13</v>
      </c>
      <c r="E373" s="47" t="s">
        <v>14</v>
      </c>
      <c r="F373" s="47" t="s">
        <v>15</v>
      </c>
      <c r="G373" s="47" t="s">
        <v>532</v>
      </c>
      <c r="H373" s="48" t="s">
        <v>16</v>
      </c>
      <c r="I373" s="49">
        <v>25</v>
      </c>
      <c r="J373" s="50">
        <v>0</v>
      </c>
      <c r="K373" s="50">
        <v>0</v>
      </c>
      <c r="L373" s="50">
        <v>0</v>
      </c>
      <c r="M373" s="50">
        <v>0</v>
      </c>
      <c r="N373" s="50">
        <v>0</v>
      </c>
      <c r="O373" s="50">
        <v>0</v>
      </c>
      <c r="P373" s="50">
        <v>0</v>
      </c>
      <c r="Q373" s="50">
        <v>0</v>
      </c>
      <c r="R373" s="50">
        <v>0</v>
      </c>
      <c r="S373" s="50">
        <v>0</v>
      </c>
      <c r="T373" s="50">
        <v>0</v>
      </c>
      <c r="U373" s="50">
        <v>0</v>
      </c>
      <c r="V373" s="50">
        <v>0</v>
      </c>
      <c r="W373" s="50">
        <v>3.7817611252957499E-6</v>
      </c>
      <c r="X373" s="50">
        <v>3.9082029653417996E-5</v>
      </c>
      <c r="Y373" s="50">
        <v>4.8420575578852251E-4</v>
      </c>
      <c r="Z373" s="50">
        <v>2.5893187486241749E-4</v>
      </c>
      <c r="AA373" s="50">
        <v>9.0300992889137498E-5</v>
      </c>
      <c r="AB373" s="50">
        <v>0</v>
      </c>
      <c r="AC373" s="50">
        <v>0</v>
      </c>
      <c r="AD373" s="50">
        <v>0</v>
      </c>
      <c r="AE373" s="50">
        <v>0</v>
      </c>
      <c r="AF373" s="50">
        <v>0</v>
      </c>
      <c r="AG373" s="30">
        <v>0</v>
      </c>
      <c r="AH373" s="88">
        <v>0</v>
      </c>
    </row>
    <row r="374" spans="1:34" ht="15" customHeight="1" x14ac:dyDescent="0.25">
      <c r="A374" s="47" t="s">
        <v>10</v>
      </c>
      <c r="B374" s="47" t="s">
        <v>11</v>
      </c>
      <c r="C374" s="47" t="s">
        <v>12</v>
      </c>
      <c r="D374" s="47" t="s">
        <v>13</v>
      </c>
      <c r="E374" s="47" t="s">
        <v>14</v>
      </c>
      <c r="F374" s="47" t="s">
        <v>15</v>
      </c>
      <c r="G374" s="47" t="s">
        <v>532</v>
      </c>
      <c r="H374" s="48" t="s">
        <v>17</v>
      </c>
      <c r="I374" s="49">
        <v>1</v>
      </c>
      <c r="J374" s="50">
        <v>0</v>
      </c>
      <c r="K374" s="50">
        <v>0</v>
      </c>
      <c r="L374" s="50">
        <v>0</v>
      </c>
      <c r="M374" s="50">
        <v>0</v>
      </c>
      <c r="N374" s="50">
        <v>0</v>
      </c>
      <c r="O374" s="50">
        <v>0</v>
      </c>
      <c r="P374" s="50">
        <v>0</v>
      </c>
      <c r="Q374" s="50">
        <v>0</v>
      </c>
      <c r="R374" s="50">
        <v>0</v>
      </c>
      <c r="S374" s="50">
        <v>0</v>
      </c>
      <c r="T374" s="50">
        <v>0</v>
      </c>
      <c r="U374" s="50">
        <v>0</v>
      </c>
      <c r="V374" s="50">
        <v>0</v>
      </c>
      <c r="W374" s="50">
        <v>4.9666396288473101E-5</v>
      </c>
      <c r="X374" s="50">
        <v>2.8353077137784603E-4</v>
      </c>
      <c r="Y374" s="50">
        <v>5.4107756601422502E-4</v>
      </c>
      <c r="Z374" s="50">
        <v>1.3043710865934599E-4</v>
      </c>
      <c r="AA374" s="50">
        <v>1.40159497287297E-5</v>
      </c>
      <c r="AB374" s="50">
        <v>0</v>
      </c>
      <c r="AC374" s="50">
        <v>0</v>
      </c>
      <c r="AD374" s="50">
        <v>0</v>
      </c>
      <c r="AE374" s="50">
        <v>0</v>
      </c>
      <c r="AF374" s="50">
        <v>0</v>
      </c>
      <c r="AG374" s="30">
        <v>0</v>
      </c>
      <c r="AH374" s="88">
        <v>0</v>
      </c>
    </row>
    <row r="375" spans="1:34" ht="15" customHeight="1" x14ac:dyDescent="0.25">
      <c r="A375" s="47" t="s">
        <v>10</v>
      </c>
      <c r="B375" s="47" t="s">
        <v>11</v>
      </c>
      <c r="C375" s="47" t="s">
        <v>12</v>
      </c>
      <c r="D375" s="47" t="s">
        <v>13</v>
      </c>
      <c r="E375" s="47" t="s">
        <v>14</v>
      </c>
      <c r="F375" s="47" t="s">
        <v>15</v>
      </c>
      <c r="G375" s="47" t="s">
        <v>532</v>
      </c>
      <c r="H375" s="48" t="s">
        <v>18</v>
      </c>
      <c r="I375" s="49">
        <v>298</v>
      </c>
      <c r="J375" s="50">
        <v>0</v>
      </c>
      <c r="K375" s="50">
        <v>0</v>
      </c>
      <c r="L375" s="50">
        <v>0</v>
      </c>
      <c r="M375" s="50">
        <v>0</v>
      </c>
      <c r="N375" s="50">
        <v>0</v>
      </c>
      <c r="O375" s="50">
        <v>0</v>
      </c>
      <c r="P375" s="50">
        <v>0</v>
      </c>
      <c r="Q375" s="50">
        <v>0</v>
      </c>
      <c r="R375" s="50">
        <v>0</v>
      </c>
      <c r="S375" s="50">
        <v>0</v>
      </c>
      <c r="T375" s="50">
        <v>0</v>
      </c>
      <c r="U375" s="50">
        <v>0</v>
      </c>
      <c r="V375" s="50">
        <v>0</v>
      </c>
      <c r="W375" s="50">
        <v>6.0399110537413179E-6</v>
      </c>
      <c r="X375" s="50">
        <v>6.1379456134197331E-5</v>
      </c>
      <c r="Y375" s="50">
        <v>7.5798955311801811E-4</v>
      </c>
      <c r="Z375" s="50">
        <v>4.0520731452824312E-4</v>
      </c>
      <c r="AA375" s="50">
        <v>1.4128755095902258E-4</v>
      </c>
      <c r="AB375" s="50">
        <v>0</v>
      </c>
      <c r="AC375" s="50">
        <v>0</v>
      </c>
      <c r="AD375" s="50">
        <v>0</v>
      </c>
      <c r="AE375" s="50">
        <v>0</v>
      </c>
      <c r="AF375" s="50">
        <v>0</v>
      </c>
      <c r="AG375" s="30">
        <v>0</v>
      </c>
      <c r="AH375" s="88">
        <v>0</v>
      </c>
    </row>
    <row r="376" spans="1:34" ht="15" customHeight="1" x14ac:dyDescent="0.25">
      <c r="A376" s="47" t="s">
        <v>10</v>
      </c>
      <c r="B376" s="47" t="s">
        <v>11</v>
      </c>
      <c r="C376" s="47" t="s">
        <v>12</v>
      </c>
      <c r="D376" s="47" t="s">
        <v>13</v>
      </c>
      <c r="E376" s="47" t="s">
        <v>14</v>
      </c>
      <c r="F376" s="47" t="s">
        <v>15</v>
      </c>
      <c r="G376" s="47" t="s">
        <v>774</v>
      </c>
      <c r="H376" s="48" t="s">
        <v>16</v>
      </c>
      <c r="I376" s="49">
        <v>25</v>
      </c>
      <c r="J376" s="50">
        <v>0</v>
      </c>
      <c r="K376" s="50">
        <v>0</v>
      </c>
      <c r="L376" s="50">
        <v>0</v>
      </c>
      <c r="M376" s="50">
        <v>0</v>
      </c>
      <c r="N376" s="50">
        <v>0</v>
      </c>
      <c r="O376" s="50">
        <v>0</v>
      </c>
      <c r="P376" s="50">
        <v>0</v>
      </c>
      <c r="Q376" s="50">
        <v>0</v>
      </c>
      <c r="R376" s="50">
        <v>0</v>
      </c>
      <c r="S376" s="50">
        <v>0</v>
      </c>
      <c r="T376" s="50">
        <v>0</v>
      </c>
      <c r="U376" s="50">
        <v>0</v>
      </c>
      <c r="V376" s="50">
        <v>0</v>
      </c>
      <c r="W376" s="50">
        <v>0</v>
      </c>
      <c r="X376" s="50">
        <v>2.6954754775007999E-7</v>
      </c>
      <c r="Y376" s="50">
        <v>0</v>
      </c>
      <c r="Z376" s="50">
        <v>0</v>
      </c>
      <c r="AA376" s="50">
        <v>0</v>
      </c>
      <c r="AB376" s="50">
        <v>0</v>
      </c>
      <c r="AC376" s="50">
        <v>0</v>
      </c>
      <c r="AD376" s="50">
        <v>0</v>
      </c>
      <c r="AE376" s="50">
        <v>0</v>
      </c>
      <c r="AF376" s="50">
        <v>0</v>
      </c>
      <c r="AG376" s="30">
        <v>0</v>
      </c>
      <c r="AH376" s="88">
        <v>0</v>
      </c>
    </row>
    <row r="377" spans="1:34" ht="15" customHeight="1" x14ac:dyDescent="0.25">
      <c r="A377" s="47" t="s">
        <v>10</v>
      </c>
      <c r="B377" s="47" t="s">
        <v>11</v>
      </c>
      <c r="C377" s="47" t="s">
        <v>12</v>
      </c>
      <c r="D377" s="47" t="s">
        <v>13</v>
      </c>
      <c r="E377" s="47" t="s">
        <v>14</v>
      </c>
      <c r="F377" s="47" t="s">
        <v>15</v>
      </c>
      <c r="G377" s="47" t="s">
        <v>774</v>
      </c>
      <c r="H377" s="48" t="s">
        <v>17</v>
      </c>
      <c r="I377" s="49">
        <v>1</v>
      </c>
      <c r="J377" s="50">
        <v>0</v>
      </c>
      <c r="K377" s="50">
        <v>0</v>
      </c>
      <c r="L377" s="50">
        <v>0</v>
      </c>
      <c r="M377" s="50">
        <v>0</v>
      </c>
      <c r="N377" s="50">
        <v>0</v>
      </c>
      <c r="O377" s="50">
        <v>0</v>
      </c>
      <c r="P377" s="50">
        <v>0</v>
      </c>
      <c r="Q377" s="50">
        <v>0</v>
      </c>
      <c r="R377" s="50">
        <v>0</v>
      </c>
      <c r="S377" s="50">
        <v>0</v>
      </c>
      <c r="T377" s="50">
        <v>0</v>
      </c>
      <c r="U377" s="50">
        <v>0</v>
      </c>
      <c r="V377" s="50">
        <v>0</v>
      </c>
      <c r="W377" s="50">
        <v>0</v>
      </c>
      <c r="X377" s="50">
        <v>5.8147955314826795E-4</v>
      </c>
      <c r="Y377" s="50">
        <v>0</v>
      </c>
      <c r="Z377" s="50">
        <v>0</v>
      </c>
      <c r="AA377" s="50">
        <v>0</v>
      </c>
      <c r="AB377" s="50">
        <v>0</v>
      </c>
      <c r="AC377" s="50">
        <v>0</v>
      </c>
      <c r="AD377" s="50">
        <v>0</v>
      </c>
      <c r="AE377" s="50">
        <v>0</v>
      </c>
      <c r="AF377" s="50">
        <v>0</v>
      </c>
      <c r="AG377" s="30">
        <v>0</v>
      </c>
      <c r="AH377" s="88">
        <v>0</v>
      </c>
    </row>
    <row r="378" spans="1:34" ht="15" customHeight="1" x14ac:dyDescent="0.25">
      <c r="A378" s="47" t="s">
        <v>10</v>
      </c>
      <c r="B378" s="47" t="s">
        <v>11</v>
      </c>
      <c r="C378" s="47" t="s">
        <v>12</v>
      </c>
      <c r="D378" s="47" t="s">
        <v>13</v>
      </c>
      <c r="E378" s="47" t="s">
        <v>14</v>
      </c>
      <c r="F378" s="47" t="s">
        <v>15</v>
      </c>
      <c r="G378" s="47" t="s">
        <v>774</v>
      </c>
      <c r="H378" s="48" t="s">
        <v>18</v>
      </c>
      <c r="I378" s="49">
        <v>298</v>
      </c>
      <c r="J378" s="50">
        <v>0</v>
      </c>
      <c r="K378" s="50">
        <v>0</v>
      </c>
      <c r="L378" s="50">
        <v>0</v>
      </c>
      <c r="M378" s="50">
        <v>0</v>
      </c>
      <c r="N378" s="50">
        <v>0</v>
      </c>
      <c r="O378" s="50">
        <v>0</v>
      </c>
      <c r="P378" s="50">
        <v>0</v>
      </c>
      <c r="Q378" s="50">
        <v>0</v>
      </c>
      <c r="R378" s="50">
        <v>0</v>
      </c>
      <c r="S378" s="50">
        <v>0</v>
      </c>
      <c r="T378" s="50">
        <v>0</v>
      </c>
      <c r="U378" s="50">
        <v>0</v>
      </c>
      <c r="V378" s="50">
        <v>0</v>
      </c>
      <c r="W378" s="50">
        <v>0</v>
      </c>
      <c r="X378" s="50">
        <v>3.2130067691809537E-7</v>
      </c>
      <c r="Y378" s="50">
        <v>0</v>
      </c>
      <c r="Z378" s="50">
        <v>0</v>
      </c>
      <c r="AA378" s="50">
        <v>0</v>
      </c>
      <c r="AB378" s="50">
        <v>0</v>
      </c>
      <c r="AC378" s="50">
        <v>0</v>
      </c>
      <c r="AD378" s="50">
        <v>0</v>
      </c>
      <c r="AE378" s="50">
        <v>0</v>
      </c>
      <c r="AF378" s="50">
        <v>0</v>
      </c>
      <c r="AG378" s="30">
        <v>0</v>
      </c>
      <c r="AH378" s="88">
        <v>0</v>
      </c>
    </row>
    <row r="379" spans="1:34" ht="15" customHeight="1" x14ac:dyDescent="0.25">
      <c r="A379" s="47" t="s">
        <v>10</v>
      </c>
      <c r="B379" s="47" t="s">
        <v>11</v>
      </c>
      <c r="C379" s="47" t="s">
        <v>12</v>
      </c>
      <c r="D379" s="47" t="s">
        <v>13</v>
      </c>
      <c r="E379" s="47" t="s">
        <v>14</v>
      </c>
      <c r="F379" s="47" t="s">
        <v>15</v>
      </c>
      <c r="G379" s="47" t="s">
        <v>533</v>
      </c>
      <c r="H379" s="48" t="s">
        <v>16</v>
      </c>
      <c r="I379" s="49">
        <v>25</v>
      </c>
      <c r="J379" s="50">
        <v>0</v>
      </c>
      <c r="K379" s="50">
        <v>0</v>
      </c>
      <c r="L379" s="50">
        <v>0</v>
      </c>
      <c r="M379" s="50">
        <v>0</v>
      </c>
      <c r="N379" s="50">
        <v>0</v>
      </c>
      <c r="O379" s="50">
        <v>0</v>
      </c>
      <c r="P379" s="50">
        <v>0</v>
      </c>
      <c r="Q379" s="50">
        <v>0</v>
      </c>
      <c r="R379" s="50">
        <v>0</v>
      </c>
      <c r="S379" s="50">
        <v>0</v>
      </c>
      <c r="T379" s="50">
        <v>1.2710079765483116E-3</v>
      </c>
      <c r="U379" s="50">
        <v>0</v>
      </c>
      <c r="V379" s="50">
        <v>0</v>
      </c>
      <c r="W379" s="50">
        <v>7.4738308365048488E-4</v>
      </c>
      <c r="X379" s="50">
        <v>1.1410749550914026E-3</v>
      </c>
      <c r="Y379" s="50">
        <v>1.2564338158774875E-3</v>
      </c>
      <c r="Z379" s="50">
        <v>1.2522065245484399E-3</v>
      </c>
      <c r="AA379" s="50">
        <v>4.3167168475427998E-4</v>
      </c>
      <c r="AB379" s="50">
        <v>4.2382987741000747E-4</v>
      </c>
      <c r="AC379" s="50">
        <v>4.3922384525341254E-4</v>
      </c>
      <c r="AD379" s="50">
        <v>2.85302752429725E-4</v>
      </c>
      <c r="AE379" s="50">
        <v>0</v>
      </c>
      <c r="AF379" s="50">
        <v>0</v>
      </c>
      <c r="AG379" s="30">
        <v>0</v>
      </c>
      <c r="AH379" s="88">
        <v>0</v>
      </c>
    </row>
    <row r="380" spans="1:34" ht="15" customHeight="1" x14ac:dyDescent="0.25">
      <c r="A380" s="47" t="s">
        <v>10</v>
      </c>
      <c r="B380" s="47" t="s">
        <v>11</v>
      </c>
      <c r="C380" s="47" t="s">
        <v>12</v>
      </c>
      <c r="D380" s="47" t="s">
        <v>13</v>
      </c>
      <c r="E380" s="47" t="s">
        <v>14</v>
      </c>
      <c r="F380" s="47" t="s">
        <v>15</v>
      </c>
      <c r="G380" s="47" t="s">
        <v>533</v>
      </c>
      <c r="H380" s="48" t="s">
        <v>18</v>
      </c>
      <c r="I380" s="49">
        <v>298</v>
      </c>
      <c r="J380" s="50">
        <v>0</v>
      </c>
      <c r="K380" s="50">
        <v>0</v>
      </c>
      <c r="L380" s="50">
        <v>0</v>
      </c>
      <c r="M380" s="50">
        <v>0</v>
      </c>
      <c r="N380" s="50">
        <v>0</v>
      </c>
      <c r="O380" s="50">
        <v>0</v>
      </c>
      <c r="P380" s="50">
        <v>0</v>
      </c>
      <c r="Q380" s="50">
        <v>0</v>
      </c>
      <c r="R380" s="50">
        <v>0</v>
      </c>
      <c r="S380" s="50">
        <v>0</v>
      </c>
      <c r="T380" s="50">
        <v>1.9884919793098309E-3</v>
      </c>
      <c r="U380" s="50">
        <v>0</v>
      </c>
      <c r="V380" s="50">
        <v>0</v>
      </c>
      <c r="W380" s="50">
        <v>1.1692808343711789E-3</v>
      </c>
      <c r="X380" s="50">
        <v>1.7852117672405043E-3</v>
      </c>
      <c r="Y380" s="50">
        <v>1.9656907049403175E-3</v>
      </c>
      <c r="Z380" s="50">
        <v>1.9590771076560287E-3</v>
      </c>
      <c r="AA380" s="50">
        <v>6.7535035079807116E-4</v>
      </c>
      <c r="AB380" s="50">
        <v>6.6308184320795988E-4</v>
      </c>
      <c r="AC380" s="50">
        <v>6.8716570589896526E-4</v>
      </c>
      <c r="AD380" s="50">
        <v>4.4635615617630292E-4</v>
      </c>
      <c r="AE380" s="50">
        <v>0</v>
      </c>
      <c r="AF380" s="50">
        <v>0</v>
      </c>
      <c r="AG380" s="30">
        <v>0</v>
      </c>
      <c r="AH380" s="88">
        <v>0</v>
      </c>
    </row>
    <row r="381" spans="1:34" ht="15" customHeight="1" x14ac:dyDescent="0.25">
      <c r="A381" s="47" t="s">
        <v>10</v>
      </c>
      <c r="B381" s="47" t="s">
        <v>11</v>
      </c>
      <c r="C381" s="47" t="s">
        <v>12</v>
      </c>
      <c r="D381" s="47" t="s">
        <v>13</v>
      </c>
      <c r="E381" s="47" t="s">
        <v>14</v>
      </c>
      <c r="F381" s="47" t="s">
        <v>15</v>
      </c>
      <c r="G381" s="47" t="s">
        <v>775</v>
      </c>
      <c r="H381" s="48" t="s">
        <v>16</v>
      </c>
      <c r="I381" s="49">
        <v>25</v>
      </c>
      <c r="J381" s="50">
        <v>0</v>
      </c>
      <c r="K381" s="50">
        <v>0</v>
      </c>
      <c r="L381" s="50">
        <v>0</v>
      </c>
      <c r="M381" s="50">
        <v>0</v>
      </c>
      <c r="N381" s="50">
        <v>0</v>
      </c>
      <c r="O381" s="50">
        <v>0</v>
      </c>
      <c r="P381" s="50">
        <v>0</v>
      </c>
      <c r="Q381" s="50">
        <v>0</v>
      </c>
      <c r="R381" s="50">
        <v>0</v>
      </c>
      <c r="S381" s="50">
        <v>0</v>
      </c>
      <c r="T381" s="50">
        <v>0</v>
      </c>
      <c r="U381" s="50">
        <v>0</v>
      </c>
      <c r="V381" s="50">
        <v>0</v>
      </c>
      <c r="W381" s="50">
        <v>0</v>
      </c>
      <c r="X381" s="50">
        <v>0</v>
      </c>
      <c r="Y381" s="50">
        <v>0</v>
      </c>
      <c r="Z381" s="50">
        <v>0</v>
      </c>
      <c r="AA381" s="50">
        <v>0</v>
      </c>
      <c r="AB381" s="50">
        <v>5.2219318082576502E-8</v>
      </c>
      <c r="AC381" s="50">
        <v>1.9804452659097227E-7</v>
      </c>
      <c r="AD381" s="50">
        <v>1.8066541533214272E-7</v>
      </c>
      <c r="AE381" s="50">
        <v>2.4550749007300003E-7</v>
      </c>
      <c r="AF381" s="50">
        <v>1.3633436718800001E-7</v>
      </c>
      <c r="AG381" s="30">
        <v>1.6242130347699997E-7</v>
      </c>
      <c r="AH381" s="88">
        <v>3.2736776465449997E-6</v>
      </c>
    </row>
    <row r="382" spans="1:34" ht="15" customHeight="1" x14ac:dyDescent="0.25">
      <c r="A382" s="47" t="s">
        <v>10</v>
      </c>
      <c r="B382" s="47" t="s">
        <v>11</v>
      </c>
      <c r="C382" s="47" t="s">
        <v>12</v>
      </c>
      <c r="D382" s="47" t="s">
        <v>13</v>
      </c>
      <c r="E382" s="47" t="s">
        <v>14</v>
      </c>
      <c r="F382" s="47" t="s">
        <v>15</v>
      </c>
      <c r="G382" s="47" t="s">
        <v>775</v>
      </c>
      <c r="H382" s="48" t="s">
        <v>17</v>
      </c>
      <c r="I382" s="49">
        <v>1</v>
      </c>
      <c r="J382" s="50">
        <v>0</v>
      </c>
      <c r="K382" s="50">
        <v>0</v>
      </c>
      <c r="L382" s="50">
        <v>0</v>
      </c>
      <c r="M382" s="50">
        <v>0</v>
      </c>
      <c r="N382" s="50">
        <v>0</v>
      </c>
      <c r="O382" s="50">
        <v>0</v>
      </c>
      <c r="P382" s="50">
        <v>0</v>
      </c>
      <c r="Q382" s="50">
        <v>0</v>
      </c>
      <c r="R382" s="50">
        <v>0</v>
      </c>
      <c r="S382" s="50">
        <v>0</v>
      </c>
      <c r="T382" s="50">
        <v>0</v>
      </c>
      <c r="U382" s="50">
        <v>0</v>
      </c>
      <c r="V382" s="50">
        <v>0</v>
      </c>
      <c r="W382" s="50">
        <v>0</v>
      </c>
      <c r="X382" s="50">
        <v>0</v>
      </c>
      <c r="Y382" s="50">
        <v>0</v>
      </c>
      <c r="Z382" s="50">
        <v>0</v>
      </c>
      <c r="AA382" s="50">
        <v>0</v>
      </c>
      <c r="AB382" s="50">
        <v>1.12852968974397E-4</v>
      </c>
      <c r="AC382" s="50">
        <v>4.2716558089608099E-4</v>
      </c>
      <c r="AD382" s="50">
        <v>3.8955744716527601E-4</v>
      </c>
      <c r="AE382" s="50">
        <v>5.2998094459732006E-4</v>
      </c>
      <c r="AF382" s="50">
        <v>2.9430836951832996E-4</v>
      </c>
      <c r="AG382" s="30">
        <v>3.5026824789682903E-4</v>
      </c>
      <c r="AH382" s="88">
        <v>7.05914627740573E-3</v>
      </c>
    </row>
    <row r="383" spans="1:34" ht="15" customHeight="1" x14ac:dyDescent="0.25">
      <c r="A383" s="47" t="s">
        <v>10</v>
      </c>
      <c r="B383" s="47" t="s">
        <v>11</v>
      </c>
      <c r="C383" s="47" t="s">
        <v>12</v>
      </c>
      <c r="D383" s="47" t="s">
        <v>13</v>
      </c>
      <c r="E383" s="47" t="s">
        <v>14</v>
      </c>
      <c r="F383" s="47" t="s">
        <v>15</v>
      </c>
      <c r="G383" s="47" t="s">
        <v>775</v>
      </c>
      <c r="H383" s="48" t="s">
        <v>18</v>
      </c>
      <c r="I383" s="49">
        <v>298</v>
      </c>
      <c r="J383" s="50">
        <v>0</v>
      </c>
      <c r="K383" s="50">
        <v>0</v>
      </c>
      <c r="L383" s="50">
        <v>0</v>
      </c>
      <c r="M383" s="50">
        <v>0</v>
      </c>
      <c r="N383" s="50">
        <v>0</v>
      </c>
      <c r="O383" s="50">
        <v>0</v>
      </c>
      <c r="P383" s="50">
        <v>0</v>
      </c>
      <c r="Q383" s="50">
        <v>0</v>
      </c>
      <c r="R383" s="50">
        <v>0</v>
      </c>
      <c r="S383" s="50">
        <v>0</v>
      </c>
      <c r="T383" s="50">
        <v>0</v>
      </c>
      <c r="U383" s="50">
        <v>0</v>
      </c>
      <c r="V383" s="50">
        <v>0</v>
      </c>
      <c r="W383" s="50">
        <v>0</v>
      </c>
      <c r="X383" s="50">
        <v>0</v>
      </c>
      <c r="Y383" s="50">
        <v>0</v>
      </c>
      <c r="Z383" s="50">
        <v>0</v>
      </c>
      <c r="AA383" s="50">
        <v>0</v>
      </c>
      <c r="AB383" s="50">
        <v>6.2245427154431483E-8</v>
      </c>
      <c r="AC383" s="50">
        <v>2.3606907569643981E-7</v>
      </c>
      <c r="AD383" s="50">
        <v>2.1535317507605152E-7</v>
      </c>
      <c r="AE383" s="50">
        <v>2.9264492816699995E-7</v>
      </c>
      <c r="AF383" s="50">
        <v>1.6251056568899984E-7</v>
      </c>
      <c r="AG383" s="30">
        <v>1.9360619374399989E-7</v>
      </c>
      <c r="AH383" s="88">
        <v>3.9022237546819971E-6</v>
      </c>
    </row>
    <row r="384" spans="1:34" ht="15" customHeight="1" x14ac:dyDescent="0.25">
      <c r="A384" s="47" t="s">
        <v>10</v>
      </c>
      <c r="B384" s="47" t="s">
        <v>11</v>
      </c>
      <c r="C384" s="47" t="s">
        <v>12</v>
      </c>
      <c r="D384" s="47" t="s">
        <v>13</v>
      </c>
      <c r="E384" s="47" t="s">
        <v>14</v>
      </c>
      <c r="F384" s="47" t="s">
        <v>15</v>
      </c>
      <c r="G384" s="47" t="s">
        <v>534</v>
      </c>
      <c r="H384" s="48" t="s">
        <v>16</v>
      </c>
      <c r="I384" s="49">
        <v>25</v>
      </c>
      <c r="J384" s="50">
        <v>0</v>
      </c>
      <c r="K384" s="50">
        <v>0</v>
      </c>
      <c r="L384" s="50">
        <v>0</v>
      </c>
      <c r="M384" s="50">
        <v>0</v>
      </c>
      <c r="N384" s="50">
        <v>0</v>
      </c>
      <c r="O384" s="50">
        <v>0</v>
      </c>
      <c r="P384" s="50">
        <v>0</v>
      </c>
      <c r="Q384" s="50">
        <v>0</v>
      </c>
      <c r="R384" s="50">
        <v>0</v>
      </c>
      <c r="S384" s="50">
        <v>7.3814030645275144E-5</v>
      </c>
      <c r="T384" s="50">
        <v>1.1042239599703264E-4</v>
      </c>
      <c r="U384" s="50">
        <v>1.161135964005205E-4</v>
      </c>
      <c r="V384" s="50">
        <v>7.1494949157368997E-5</v>
      </c>
      <c r="W384" s="50">
        <v>1.43647109817957E-5</v>
      </c>
      <c r="X384" s="50">
        <v>7.5851312811122758E-6</v>
      </c>
      <c r="Y384" s="50">
        <v>1.4371570679335851E-6</v>
      </c>
      <c r="Z384" s="50">
        <v>3.1713131615139998E-7</v>
      </c>
      <c r="AA384" s="50">
        <v>1.39335575174705E-6</v>
      </c>
      <c r="AB384" s="50">
        <v>2.8534004414917499E-5</v>
      </c>
      <c r="AC384" s="50">
        <v>4.9136372317324996E-6</v>
      </c>
      <c r="AD384" s="50">
        <v>2.0501828439628576E-5</v>
      </c>
      <c r="AE384" s="50">
        <v>2.9842151066809998E-6</v>
      </c>
      <c r="AF384" s="50">
        <v>8.1810326114220011E-6</v>
      </c>
      <c r="AG384" s="30">
        <v>6.4802099494119992E-6</v>
      </c>
      <c r="AH384" s="88">
        <v>1.1207914772500001E-7</v>
      </c>
    </row>
    <row r="385" spans="1:34" ht="15" customHeight="1" x14ac:dyDescent="0.25">
      <c r="A385" s="47" t="s">
        <v>10</v>
      </c>
      <c r="B385" s="47" t="s">
        <v>11</v>
      </c>
      <c r="C385" s="47" t="s">
        <v>12</v>
      </c>
      <c r="D385" s="47" t="s">
        <v>13</v>
      </c>
      <c r="E385" s="47" t="s">
        <v>14</v>
      </c>
      <c r="F385" s="47" t="s">
        <v>15</v>
      </c>
      <c r="G385" s="47" t="s">
        <v>534</v>
      </c>
      <c r="H385" s="48" t="s">
        <v>17</v>
      </c>
      <c r="I385" s="49">
        <v>1</v>
      </c>
      <c r="J385" s="50">
        <v>0</v>
      </c>
      <c r="K385" s="50">
        <v>0</v>
      </c>
      <c r="L385" s="50">
        <v>0</v>
      </c>
      <c r="M385" s="50">
        <v>0</v>
      </c>
      <c r="N385" s="50">
        <v>0</v>
      </c>
      <c r="O385" s="50">
        <v>0</v>
      </c>
      <c r="P385" s="50">
        <v>0</v>
      </c>
      <c r="Q385" s="50">
        <v>0</v>
      </c>
      <c r="R385" s="50">
        <v>0</v>
      </c>
      <c r="S385" s="50">
        <v>0.2807311557438924</v>
      </c>
      <c r="T385" s="50">
        <v>0.42309317685357284</v>
      </c>
      <c r="U385" s="50">
        <v>0.44489951457229199</v>
      </c>
      <c r="V385" s="50">
        <v>0.27632533619287702</v>
      </c>
      <c r="W385" s="50">
        <v>4.9226240323860995E-3</v>
      </c>
      <c r="X385" s="50">
        <v>2.6245253061451201E-3</v>
      </c>
      <c r="Y385" s="50">
        <v>4.9727106435164096E-4</v>
      </c>
      <c r="Z385" s="50">
        <v>1.0726143723801201E-4</v>
      </c>
      <c r="AA385" s="50">
        <v>4.82112030728785E-4</v>
      </c>
      <c r="AB385" s="50">
        <v>9.8732810949842802E-3</v>
      </c>
      <c r="AC385" s="50">
        <v>1.70023967712715E-3</v>
      </c>
      <c r="AD385" s="50">
        <v>7.0939411472630103E-3</v>
      </c>
      <c r="AE385" s="50">
        <v>1.03269033569509E-3</v>
      </c>
      <c r="AF385" s="50">
        <v>2.8317218898380198E-3</v>
      </c>
      <c r="AG385" s="30">
        <v>2.2430146691011701E-3</v>
      </c>
      <c r="AH385" s="88">
        <v>3.8784721107171995E-5</v>
      </c>
    </row>
    <row r="386" spans="1:34" ht="15" customHeight="1" x14ac:dyDescent="0.25">
      <c r="A386" s="47" t="s">
        <v>10</v>
      </c>
      <c r="B386" s="47" t="s">
        <v>11</v>
      </c>
      <c r="C386" s="47" t="s">
        <v>12</v>
      </c>
      <c r="D386" s="47" t="s">
        <v>13</v>
      </c>
      <c r="E386" s="47" t="s">
        <v>14</v>
      </c>
      <c r="F386" s="47" t="s">
        <v>15</v>
      </c>
      <c r="G386" s="47" t="s">
        <v>534</v>
      </c>
      <c r="H386" s="48" t="s">
        <v>18</v>
      </c>
      <c r="I386" s="49">
        <v>298</v>
      </c>
      <c r="J386" s="50">
        <v>0</v>
      </c>
      <c r="K386" s="50">
        <v>0</v>
      </c>
      <c r="L386" s="50">
        <v>0</v>
      </c>
      <c r="M386" s="50">
        <v>0</v>
      </c>
      <c r="N386" s="50">
        <v>0</v>
      </c>
      <c r="O386" s="50">
        <v>0</v>
      </c>
      <c r="P386" s="50">
        <v>0</v>
      </c>
      <c r="Q386" s="50">
        <v>0</v>
      </c>
      <c r="R386" s="50">
        <v>0</v>
      </c>
      <c r="S386" s="50">
        <v>1.269460944334266E-3</v>
      </c>
      <c r="T386" s="50">
        <v>2.0566428934994034E-3</v>
      </c>
      <c r="U386" s="50">
        <v>2.1626428291069244E-3</v>
      </c>
      <c r="V386" s="50">
        <v>1.3570240805490762E-3</v>
      </c>
      <c r="W386" s="50">
        <v>2.4907188295823917E-5</v>
      </c>
      <c r="X386" s="50">
        <v>1.3151248021107407E-5</v>
      </c>
      <c r="Y386" s="50">
        <v>2.4917799940710416E-6</v>
      </c>
      <c r="Z386" s="50">
        <v>5.4985631521081205E-7</v>
      </c>
      <c r="AA386" s="50">
        <v>2.415838456410224E-6</v>
      </c>
      <c r="AB386" s="50">
        <v>4.9473763687410164E-5</v>
      </c>
      <c r="AC386" s="50">
        <v>8.5196124570542164E-6</v>
      </c>
      <c r="AD386" s="50">
        <v>3.5546830289873775E-5</v>
      </c>
      <c r="AE386" s="50">
        <v>5.1743903575050074E-6</v>
      </c>
      <c r="AF386" s="50">
        <v>1.4185621396314982E-5</v>
      </c>
      <c r="AG386" s="30">
        <v>1.1236094500419006E-5</v>
      </c>
      <c r="AH386" s="88">
        <v>1.9433023278500008E-7</v>
      </c>
    </row>
    <row r="387" spans="1:34" ht="15" customHeight="1" x14ac:dyDescent="0.25">
      <c r="A387" s="47" t="s">
        <v>10</v>
      </c>
      <c r="B387" s="47" t="s">
        <v>11</v>
      </c>
      <c r="C387" s="47" t="s">
        <v>12</v>
      </c>
      <c r="D387" s="47" t="s">
        <v>13</v>
      </c>
      <c r="E387" s="47" t="s">
        <v>14</v>
      </c>
      <c r="F387" s="47" t="s">
        <v>15</v>
      </c>
      <c r="G387" s="47" t="s">
        <v>535</v>
      </c>
      <c r="H387" s="48" t="s">
        <v>16</v>
      </c>
      <c r="I387" s="49">
        <v>25</v>
      </c>
      <c r="J387" s="50">
        <v>0</v>
      </c>
      <c r="K387" s="50">
        <v>0</v>
      </c>
      <c r="L387" s="50">
        <v>0</v>
      </c>
      <c r="M387" s="50">
        <v>0</v>
      </c>
      <c r="N387" s="50">
        <v>0</v>
      </c>
      <c r="O387" s="50">
        <v>0</v>
      </c>
      <c r="P387" s="50">
        <v>0</v>
      </c>
      <c r="Q387" s="50">
        <v>0</v>
      </c>
      <c r="R387" s="50">
        <v>0</v>
      </c>
      <c r="S387" s="50">
        <v>2.8774187243059343E-3</v>
      </c>
      <c r="T387" s="50">
        <v>4.8245278812283398E-3</v>
      </c>
      <c r="U387" s="50">
        <v>2.1719457063129046E-3</v>
      </c>
      <c r="V387" s="50">
        <v>2.2873099132382727E-3</v>
      </c>
      <c r="W387" s="50">
        <v>8.0650423211233013E-3</v>
      </c>
      <c r="X387" s="50">
        <v>7.7132460830962261E-3</v>
      </c>
      <c r="Y387" s="50">
        <v>1.2668074147651151E-3</v>
      </c>
      <c r="Z387" s="50">
        <v>1.2801210497409275E-3</v>
      </c>
      <c r="AA387" s="50">
        <v>1.213413161340425E-3</v>
      </c>
      <c r="AB387" s="50">
        <v>1.138668388868635E-3</v>
      </c>
      <c r="AC387" s="50">
        <v>1.0012716832706525E-3</v>
      </c>
      <c r="AD387" s="50">
        <v>1.098929832988755E-3</v>
      </c>
      <c r="AE387" s="50">
        <v>8.8112048344104988E-4</v>
      </c>
      <c r="AF387" s="50">
        <v>6.2630192759083499E-4</v>
      </c>
      <c r="AG387" s="30">
        <v>4.3778186328845753E-4</v>
      </c>
      <c r="AH387" s="88">
        <v>0</v>
      </c>
    </row>
    <row r="388" spans="1:34" ht="15" customHeight="1" x14ac:dyDescent="0.25">
      <c r="A388" s="47" t="s">
        <v>10</v>
      </c>
      <c r="B388" s="47" t="s">
        <v>11</v>
      </c>
      <c r="C388" s="47" t="s">
        <v>12</v>
      </c>
      <c r="D388" s="47" t="s">
        <v>13</v>
      </c>
      <c r="E388" s="47" t="s">
        <v>14</v>
      </c>
      <c r="F388" s="47" t="s">
        <v>15</v>
      </c>
      <c r="G388" s="47" t="s">
        <v>535</v>
      </c>
      <c r="H388" s="48" t="s">
        <v>17</v>
      </c>
      <c r="I388" s="49">
        <v>1</v>
      </c>
      <c r="J388" s="50">
        <v>0</v>
      </c>
      <c r="K388" s="50">
        <v>0</v>
      </c>
      <c r="L388" s="50">
        <v>0</v>
      </c>
      <c r="M388" s="50">
        <v>0</v>
      </c>
      <c r="N388" s="50">
        <v>0</v>
      </c>
      <c r="O388" s="50">
        <v>0</v>
      </c>
      <c r="P388" s="50">
        <v>0</v>
      </c>
      <c r="Q388" s="50">
        <v>0</v>
      </c>
      <c r="R388" s="50">
        <v>0</v>
      </c>
      <c r="S388" s="50">
        <v>5.4058893283626301E-3</v>
      </c>
      <c r="T388" s="50">
        <v>8.2816123670374185E-3</v>
      </c>
      <c r="U388" s="50">
        <v>3.7284852315578798E-3</v>
      </c>
      <c r="V388" s="50">
        <v>5.0186848109990698E-3</v>
      </c>
      <c r="W388" s="50">
        <v>1.56167139800022E-2</v>
      </c>
      <c r="X388" s="50">
        <v>1.16310403591082E-2</v>
      </c>
      <c r="Y388" s="50">
        <v>2.37824902720938E-3</v>
      </c>
      <c r="Z388" s="50">
        <v>4.1488737666933702E-3</v>
      </c>
      <c r="AA388" s="50">
        <v>3.7875654835891198E-3</v>
      </c>
      <c r="AB388" s="50">
        <v>2.6303197887106201E-3</v>
      </c>
      <c r="AC388" s="50">
        <v>3.3224018074145397E-3</v>
      </c>
      <c r="AD388" s="50">
        <v>3.29974509811991E-3</v>
      </c>
      <c r="AE388" s="50">
        <v>7.2031241307649804E-3</v>
      </c>
      <c r="AF388" s="50">
        <v>6.64495290755426E-3</v>
      </c>
      <c r="AG388" s="30">
        <v>1.57876145577881E-3</v>
      </c>
      <c r="AH388" s="88">
        <v>0</v>
      </c>
    </row>
    <row r="389" spans="1:34" ht="15" customHeight="1" x14ac:dyDescent="0.25">
      <c r="A389" s="47" t="s">
        <v>10</v>
      </c>
      <c r="B389" s="47" t="s">
        <v>11</v>
      </c>
      <c r="C389" s="47" t="s">
        <v>12</v>
      </c>
      <c r="D389" s="47" t="s">
        <v>13</v>
      </c>
      <c r="E389" s="47" t="s">
        <v>14</v>
      </c>
      <c r="F389" s="47" t="s">
        <v>15</v>
      </c>
      <c r="G389" s="47" t="s">
        <v>535</v>
      </c>
      <c r="H389" s="48" t="s">
        <v>18</v>
      </c>
      <c r="I389" s="49">
        <v>298</v>
      </c>
      <c r="J389" s="50">
        <v>0</v>
      </c>
      <c r="K389" s="50">
        <v>0</v>
      </c>
      <c r="L389" s="50">
        <v>0</v>
      </c>
      <c r="M389" s="50">
        <v>0</v>
      </c>
      <c r="N389" s="50">
        <v>0</v>
      </c>
      <c r="O389" s="50">
        <v>0</v>
      </c>
      <c r="P389" s="50">
        <v>0</v>
      </c>
      <c r="Q389" s="50">
        <v>0</v>
      </c>
      <c r="R389" s="50">
        <v>0</v>
      </c>
      <c r="S389" s="50">
        <v>4.5749585272688506E-3</v>
      </c>
      <c r="T389" s="50">
        <v>7.5507438809396324E-3</v>
      </c>
      <c r="U389" s="50">
        <v>3.3992560837890298E-3</v>
      </c>
      <c r="V389" s="50">
        <v>3.5800798455907085E-3</v>
      </c>
      <c r="W389" s="50">
        <v>1.2622063365287641E-2</v>
      </c>
      <c r="X389" s="50">
        <v>1.2072216948031924E-2</v>
      </c>
      <c r="Y389" s="50">
        <v>3.2170326512350883E-3</v>
      </c>
      <c r="Z389" s="50">
        <v>3.2179884722220854E-3</v>
      </c>
      <c r="AA389" s="50">
        <v>3.1336854586409921E-3</v>
      </c>
      <c r="AB389" s="50">
        <v>2.9933970753736089E-3</v>
      </c>
      <c r="AC389" s="50">
        <v>2.676346305487326E-3</v>
      </c>
      <c r="AD389" s="50">
        <v>2.7998655576302839E-3</v>
      </c>
      <c r="AE389" s="50">
        <v>2.2436789152818046E-3</v>
      </c>
      <c r="AF389" s="50">
        <v>1.6213609665544242E-3</v>
      </c>
      <c r="AG389" s="30">
        <v>1.103639729360892E-3</v>
      </c>
      <c r="AH389" s="88">
        <v>0</v>
      </c>
    </row>
    <row r="390" spans="1:34" ht="15" customHeight="1" x14ac:dyDescent="0.25">
      <c r="A390" s="47" t="s">
        <v>10</v>
      </c>
      <c r="B390" s="47" t="s">
        <v>11</v>
      </c>
      <c r="C390" s="47" t="s">
        <v>12</v>
      </c>
      <c r="D390" s="47" t="s">
        <v>13</v>
      </c>
      <c r="E390" s="47" t="s">
        <v>14</v>
      </c>
      <c r="F390" s="47" t="s">
        <v>15</v>
      </c>
      <c r="G390" s="47" t="s">
        <v>536</v>
      </c>
      <c r="H390" s="48" t="s">
        <v>16</v>
      </c>
      <c r="I390" s="49">
        <v>25</v>
      </c>
      <c r="J390" s="50">
        <v>0</v>
      </c>
      <c r="K390" s="50">
        <v>0</v>
      </c>
      <c r="L390" s="50">
        <v>0</v>
      </c>
      <c r="M390" s="50">
        <v>0</v>
      </c>
      <c r="N390" s="50">
        <v>0</v>
      </c>
      <c r="O390" s="50">
        <v>0</v>
      </c>
      <c r="P390" s="50">
        <v>0</v>
      </c>
      <c r="Q390" s="50">
        <v>0</v>
      </c>
      <c r="R390" s="50">
        <v>0</v>
      </c>
      <c r="S390" s="50">
        <v>2.5037945381156836E-4</v>
      </c>
      <c r="T390" s="50">
        <v>0</v>
      </c>
      <c r="U390" s="50">
        <v>0</v>
      </c>
      <c r="V390" s="50">
        <v>0</v>
      </c>
      <c r="W390" s="50">
        <v>8.5343991780712246E-8</v>
      </c>
      <c r="X390" s="50">
        <v>4.7870921079260994E-7</v>
      </c>
      <c r="Y390" s="50">
        <v>1.1092820756433901E-8</v>
      </c>
      <c r="Z390" s="50">
        <v>2.479865611727225E-8</v>
      </c>
      <c r="AA390" s="50">
        <v>2.9826285552321505E-8</v>
      </c>
      <c r="AB390" s="50">
        <v>1.6629103836154526E-8</v>
      </c>
      <c r="AC390" s="50">
        <v>7.1973803499276502E-9</v>
      </c>
      <c r="AD390" s="50">
        <v>0</v>
      </c>
      <c r="AE390" s="50">
        <v>0</v>
      </c>
      <c r="AF390" s="50">
        <v>0</v>
      </c>
      <c r="AG390" s="30">
        <v>0</v>
      </c>
      <c r="AH390" s="88">
        <v>0</v>
      </c>
    </row>
    <row r="391" spans="1:34" ht="15" customHeight="1" x14ac:dyDescent="0.25">
      <c r="A391" s="47" t="s">
        <v>10</v>
      </c>
      <c r="B391" s="47" t="s">
        <v>11</v>
      </c>
      <c r="C391" s="47" t="s">
        <v>12</v>
      </c>
      <c r="D391" s="47" t="s">
        <v>13</v>
      </c>
      <c r="E391" s="47" t="s">
        <v>14</v>
      </c>
      <c r="F391" s="47" t="s">
        <v>15</v>
      </c>
      <c r="G391" s="47" t="s">
        <v>536</v>
      </c>
      <c r="H391" s="48" t="s">
        <v>17</v>
      </c>
      <c r="I391" s="49">
        <v>1</v>
      </c>
      <c r="J391" s="50">
        <v>0</v>
      </c>
      <c r="K391" s="50">
        <v>0</v>
      </c>
      <c r="L391" s="50">
        <v>0</v>
      </c>
      <c r="M391" s="50">
        <v>0</v>
      </c>
      <c r="N391" s="50">
        <v>0</v>
      </c>
      <c r="O391" s="50">
        <v>0</v>
      </c>
      <c r="P391" s="50">
        <v>0</v>
      </c>
      <c r="Q391" s="50">
        <v>0</v>
      </c>
      <c r="R391" s="50">
        <v>0</v>
      </c>
      <c r="S391" s="50">
        <v>6.8233491170375284E-3</v>
      </c>
      <c r="T391" s="50">
        <v>0</v>
      </c>
      <c r="U391" s="50">
        <v>0</v>
      </c>
      <c r="V391" s="50">
        <v>0</v>
      </c>
      <c r="W391" s="50">
        <v>1.96632058653796E-6</v>
      </c>
      <c r="X391" s="50">
        <v>1.20408046850526E-5</v>
      </c>
      <c r="Y391" s="50">
        <v>7.0253378164088396E-7</v>
      </c>
      <c r="Z391" s="50">
        <v>1.7472227959336001E-6</v>
      </c>
      <c r="AA391" s="50">
        <v>2.3375839337858801E-6</v>
      </c>
      <c r="AB391" s="50">
        <v>1.1511710046903701E-6</v>
      </c>
      <c r="AC391" s="50">
        <v>4.4912011802898498E-7</v>
      </c>
      <c r="AD391" s="50">
        <v>0</v>
      </c>
      <c r="AE391" s="50">
        <v>0</v>
      </c>
      <c r="AF391" s="50">
        <v>0</v>
      </c>
      <c r="AG391" s="30">
        <v>0</v>
      </c>
      <c r="AH391" s="88">
        <v>0</v>
      </c>
    </row>
    <row r="392" spans="1:34" ht="15" customHeight="1" x14ac:dyDescent="0.25">
      <c r="A392" s="47" t="s">
        <v>10</v>
      </c>
      <c r="B392" s="47" t="s">
        <v>11</v>
      </c>
      <c r="C392" s="47" t="s">
        <v>12</v>
      </c>
      <c r="D392" s="47" t="s">
        <v>13</v>
      </c>
      <c r="E392" s="47" t="s">
        <v>14</v>
      </c>
      <c r="F392" s="47" t="s">
        <v>15</v>
      </c>
      <c r="G392" s="47" t="s">
        <v>536</v>
      </c>
      <c r="H392" s="48" t="s">
        <v>18</v>
      </c>
      <c r="I392" s="49">
        <v>298</v>
      </c>
      <c r="J392" s="50">
        <v>0</v>
      </c>
      <c r="K392" s="50">
        <v>0</v>
      </c>
      <c r="L392" s="50">
        <v>0</v>
      </c>
      <c r="M392" s="50">
        <v>0</v>
      </c>
      <c r="N392" s="50">
        <v>0</v>
      </c>
      <c r="O392" s="50">
        <v>0</v>
      </c>
      <c r="P392" s="50">
        <v>0</v>
      </c>
      <c r="Q392" s="50">
        <v>0</v>
      </c>
      <c r="R392" s="50">
        <v>0</v>
      </c>
      <c r="S392" s="50">
        <v>4.1772793684546883E-4</v>
      </c>
      <c r="T392" s="50">
        <v>0</v>
      </c>
      <c r="U392" s="50">
        <v>0</v>
      </c>
      <c r="V392" s="50">
        <v>0</v>
      </c>
      <c r="W392" s="50">
        <v>1.3989065294911201E-7</v>
      </c>
      <c r="X392" s="50">
        <v>7.5207457422134427E-7</v>
      </c>
      <c r="Y392" s="50">
        <v>2.8001550172974415E-8</v>
      </c>
      <c r="Z392" s="50">
        <v>6.4325917181532772E-8</v>
      </c>
      <c r="AA392" s="50">
        <v>8.1122597330104196E-8</v>
      </c>
      <c r="AB392" s="50">
        <v>4.3719643908616609E-8</v>
      </c>
      <c r="AC392" s="50">
        <v>2.0256538495898694E-8</v>
      </c>
      <c r="AD392" s="50">
        <v>0</v>
      </c>
      <c r="AE392" s="50">
        <v>0</v>
      </c>
      <c r="AF392" s="50">
        <v>0</v>
      </c>
      <c r="AG392" s="30">
        <v>0</v>
      </c>
      <c r="AH392" s="88">
        <v>0</v>
      </c>
    </row>
    <row r="393" spans="1:34" ht="15" customHeight="1" x14ac:dyDescent="0.25">
      <c r="A393" s="47" t="s">
        <v>10</v>
      </c>
      <c r="B393" s="47" t="s">
        <v>11</v>
      </c>
      <c r="C393" s="47" t="s">
        <v>12</v>
      </c>
      <c r="D393" s="47" t="s">
        <v>13</v>
      </c>
      <c r="E393" s="47" t="s">
        <v>14</v>
      </c>
      <c r="F393" s="47" t="s">
        <v>15</v>
      </c>
      <c r="G393" s="47" t="s">
        <v>776</v>
      </c>
      <c r="H393" s="48" t="s">
        <v>16</v>
      </c>
      <c r="I393" s="49">
        <v>25</v>
      </c>
      <c r="J393" s="50">
        <v>0</v>
      </c>
      <c r="K393" s="50">
        <v>0</v>
      </c>
      <c r="L393" s="50">
        <v>0</v>
      </c>
      <c r="M393" s="50">
        <v>0</v>
      </c>
      <c r="N393" s="50">
        <v>0</v>
      </c>
      <c r="O393" s="50">
        <v>0</v>
      </c>
      <c r="P393" s="50">
        <v>0</v>
      </c>
      <c r="Q393" s="50">
        <v>0</v>
      </c>
      <c r="R393" s="50">
        <v>0</v>
      </c>
      <c r="S393" s="50">
        <v>0</v>
      </c>
      <c r="T393" s="50">
        <v>0</v>
      </c>
      <c r="U393" s="50">
        <v>0</v>
      </c>
      <c r="V393" s="50">
        <v>0</v>
      </c>
      <c r="W393" s="50">
        <v>0</v>
      </c>
      <c r="X393" s="50">
        <v>0</v>
      </c>
      <c r="Y393" s="50">
        <v>0</v>
      </c>
      <c r="Z393" s="50">
        <v>0</v>
      </c>
      <c r="AA393" s="50">
        <v>0</v>
      </c>
      <c r="AB393" s="50">
        <v>0</v>
      </c>
      <c r="AC393" s="50">
        <v>0</v>
      </c>
      <c r="AD393" s="50">
        <v>0</v>
      </c>
      <c r="AE393" s="50">
        <v>0</v>
      </c>
      <c r="AF393" s="50">
        <v>0</v>
      </c>
      <c r="AG393" s="30">
        <v>3.9320645000000004E-10</v>
      </c>
      <c r="AH393" s="88">
        <v>3.9595729902150005E-6</v>
      </c>
    </row>
    <row r="394" spans="1:34" ht="15" customHeight="1" x14ac:dyDescent="0.25">
      <c r="A394" s="47" t="s">
        <v>10</v>
      </c>
      <c r="B394" s="47" t="s">
        <v>11</v>
      </c>
      <c r="C394" s="47" t="s">
        <v>12</v>
      </c>
      <c r="D394" s="47" t="s">
        <v>13</v>
      </c>
      <c r="E394" s="47" t="s">
        <v>14</v>
      </c>
      <c r="F394" s="47" t="s">
        <v>15</v>
      </c>
      <c r="G394" s="47" t="s">
        <v>776</v>
      </c>
      <c r="H394" s="48" t="s">
        <v>17</v>
      </c>
      <c r="I394" s="49">
        <v>1</v>
      </c>
      <c r="J394" s="50">
        <v>0</v>
      </c>
      <c r="K394" s="50">
        <v>0</v>
      </c>
      <c r="L394" s="50">
        <v>0</v>
      </c>
      <c r="M394" s="50">
        <v>0</v>
      </c>
      <c r="N394" s="50">
        <v>0</v>
      </c>
      <c r="O394" s="50">
        <v>0</v>
      </c>
      <c r="P394" s="50">
        <v>0</v>
      </c>
      <c r="Q394" s="50">
        <v>0</v>
      </c>
      <c r="R394" s="50">
        <v>0</v>
      </c>
      <c r="S394" s="50">
        <v>0</v>
      </c>
      <c r="T394" s="50">
        <v>0</v>
      </c>
      <c r="U394" s="50">
        <v>0</v>
      </c>
      <c r="V394" s="50">
        <v>0</v>
      </c>
      <c r="W394" s="50">
        <v>0</v>
      </c>
      <c r="X394" s="50">
        <v>0</v>
      </c>
      <c r="Y394" s="50">
        <v>0</v>
      </c>
      <c r="Z394" s="50">
        <v>0</v>
      </c>
      <c r="AA394" s="50">
        <v>0</v>
      </c>
      <c r="AB394" s="50">
        <v>0</v>
      </c>
      <c r="AC394" s="50">
        <v>0</v>
      </c>
      <c r="AD394" s="50">
        <v>0</v>
      </c>
      <c r="AE394" s="50">
        <v>0</v>
      </c>
      <c r="AF394" s="50">
        <v>0</v>
      </c>
      <c r="AG394" s="30">
        <v>7.1533690193000002E-7</v>
      </c>
      <c r="AH394" s="88">
        <v>8.4036341520357903E-3</v>
      </c>
    </row>
    <row r="395" spans="1:34" ht="15" customHeight="1" x14ac:dyDescent="0.25">
      <c r="A395" s="47" t="s">
        <v>10</v>
      </c>
      <c r="B395" s="47" t="s">
        <v>11</v>
      </c>
      <c r="C395" s="47" t="s">
        <v>12</v>
      </c>
      <c r="D395" s="47" t="s">
        <v>13</v>
      </c>
      <c r="E395" s="47" t="s">
        <v>14</v>
      </c>
      <c r="F395" s="47" t="s">
        <v>15</v>
      </c>
      <c r="G395" s="47" t="s">
        <v>776</v>
      </c>
      <c r="H395" s="48" t="s">
        <v>18</v>
      </c>
      <c r="I395" s="49">
        <v>298</v>
      </c>
      <c r="J395" s="50">
        <v>0</v>
      </c>
      <c r="K395" s="50">
        <v>0</v>
      </c>
      <c r="L395" s="50">
        <v>0</v>
      </c>
      <c r="M395" s="50">
        <v>0</v>
      </c>
      <c r="N395" s="50">
        <v>0</v>
      </c>
      <c r="O395" s="50">
        <v>0</v>
      </c>
      <c r="P395" s="50">
        <v>0</v>
      </c>
      <c r="Q395" s="50">
        <v>0</v>
      </c>
      <c r="R395" s="50">
        <v>0</v>
      </c>
      <c r="S395" s="50">
        <v>0</v>
      </c>
      <c r="T395" s="50">
        <v>0</v>
      </c>
      <c r="U395" s="50">
        <v>0</v>
      </c>
      <c r="V395" s="50">
        <v>0</v>
      </c>
      <c r="W395" s="50">
        <v>0</v>
      </c>
      <c r="X395" s="50">
        <v>0</v>
      </c>
      <c r="Y395" s="50">
        <v>0</v>
      </c>
      <c r="Z395" s="50">
        <v>0</v>
      </c>
      <c r="AA395" s="50">
        <v>0</v>
      </c>
      <c r="AB395" s="50">
        <v>0</v>
      </c>
      <c r="AC395" s="50">
        <v>0</v>
      </c>
      <c r="AD395" s="50">
        <v>0</v>
      </c>
      <c r="AE395" s="50">
        <v>0</v>
      </c>
      <c r="AF395" s="50">
        <v>0</v>
      </c>
      <c r="AG395" s="30">
        <v>6.3274781899999997E-10</v>
      </c>
      <c r="AH395" s="88">
        <v>4.7279346033100085E-6</v>
      </c>
    </row>
    <row r="396" spans="1:34" ht="15" customHeight="1" x14ac:dyDescent="0.25">
      <c r="A396" s="47" t="s">
        <v>10</v>
      </c>
      <c r="B396" s="47" t="s">
        <v>11</v>
      </c>
      <c r="C396" s="47" t="s">
        <v>12</v>
      </c>
      <c r="D396" s="47" t="s">
        <v>13</v>
      </c>
      <c r="E396" s="47" t="s">
        <v>14</v>
      </c>
      <c r="F396" s="47" t="s">
        <v>15</v>
      </c>
      <c r="G396" s="47" t="s">
        <v>537</v>
      </c>
      <c r="H396" s="48" t="s">
        <v>16</v>
      </c>
      <c r="I396" s="49">
        <v>25</v>
      </c>
      <c r="J396" s="50">
        <v>0</v>
      </c>
      <c r="K396" s="50">
        <v>0</v>
      </c>
      <c r="L396" s="50">
        <v>0</v>
      </c>
      <c r="M396" s="50">
        <v>0</v>
      </c>
      <c r="N396" s="50">
        <v>0</v>
      </c>
      <c r="O396" s="50">
        <v>0</v>
      </c>
      <c r="P396" s="50">
        <v>0</v>
      </c>
      <c r="Q396" s="50">
        <v>0</v>
      </c>
      <c r="R396" s="50">
        <v>0</v>
      </c>
      <c r="S396" s="50">
        <v>0</v>
      </c>
      <c r="T396" s="50">
        <v>0</v>
      </c>
      <c r="U396" s="50">
        <v>0</v>
      </c>
      <c r="V396" s="50">
        <v>0</v>
      </c>
      <c r="W396" s="50">
        <v>0</v>
      </c>
      <c r="X396" s="50">
        <v>9.7056397272690762E-7</v>
      </c>
      <c r="Y396" s="50">
        <v>3.0992415640794001E-9</v>
      </c>
      <c r="Z396" s="50">
        <v>1.3541353840620474E-5</v>
      </c>
      <c r="AA396" s="50">
        <v>0</v>
      </c>
      <c r="AB396" s="50">
        <v>3.91866612112305E-9</v>
      </c>
      <c r="AC396" s="50">
        <v>1.7313949702683549E-6</v>
      </c>
      <c r="AD396" s="50">
        <v>6.9424104754642738E-6</v>
      </c>
      <c r="AE396" s="50">
        <v>9.4201096194500014E-7</v>
      </c>
      <c r="AF396" s="50">
        <v>1.7037112162599999E-7</v>
      </c>
      <c r="AG396" s="30">
        <v>2.9591815302000001E-8</v>
      </c>
      <c r="AH396" s="88">
        <v>2.0737129256899998E-7</v>
      </c>
    </row>
    <row r="397" spans="1:34" ht="15" customHeight="1" x14ac:dyDescent="0.25">
      <c r="A397" s="47" t="s">
        <v>10</v>
      </c>
      <c r="B397" s="47" t="s">
        <v>11</v>
      </c>
      <c r="C397" s="47" t="s">
        <v>12</v>
      </c>
      <c r="D397" s="47" t="s">
        <v>13</v>
      </c>
      <c r="E397" s="47" t="s">
        <v>14</v>
      </c>
      <c r="F397" s="47" t="s">
        <v>15</v>
      </c>
      <c r="G397" s="47" t="s">
        <v>537</v>
      </c>
      <c r="H397" s="48" t="s">
        <v>17</v>
      </c>
      <c r="I397" s="49">
        <v>1</v>
      </c>
      <c r="J397" s="50">
        <v>0</v>
      </c>
      <c r="K397" s="50">
        <v>0</v>
      </c>
      <c r="L397" s="50">
        <v>0</v>
      </c>
      <c r="M397" s="50">
        <v>0</v>
      </c>
      <c r="N397" s="50">
        <v>0</v>
      </c>
      <c r="O397" s="50">
        <v>0</v>
      </c>
      <c r="P397" s="50">
        <v>0</v>
      </c>
      <c r="Q397" s="50">
        <v>0</v>
      </c>
      <c r="R397" s="50">
        <v>0</v>
      </c>
      <c r="S397" s="50">
        <v>0</v>
      </c>
      <c r="T397" s="50">
        <v>0</v>
      </c>
      <c r="U397" s="50">
        <v>0</v>
      </c>
      <c r="V397" s="50">
        <v>0</v>
      </c>
      <c r="W397" s="50">
        <v>0</v>
      </c>
      <c r="X397" s="50">
        <v>3.3604413635107303E-4</v>
      </c>
      <c r="Y397" s="50">
        <v>1.0733532630288401E-6</v>
      </c>
      <c r="Z397" s="50">
        <v>4.6909235669912001E-3</v>
      </c>
      <c r="AA397" s="50">
        <v>0</v>
      </c>
      <c r="AB397" s="50">
        <v>1.3578924990383602E-6</v>
      </c>
      <c r="AC397" s="50">
        <v>5.9963074050766504E-4</v>
      </c>
      <c r="AD397" s="50">
        <v>2.4047004110428101E-3</v>
      </c>
      <c r="AE397" s="50">
        <v>3.2642383730643301E-4</v>
      </c>
      <c r="AF397" s="50">
        <v>5.9067995559465997E-5</v>
      </c>
      <c r="AG397" s="30">
        <v>1.0254532172244E-5</v>
      </c>
      <c r="AH397" s="88">
        <v>7.1850818492727992E-5</v>
      </c>
    </row>
    <row r="398" spans="1:34" ht="15" customHeight="1" x14ac:dyDescent="0.25">
      <c r="A398" s="47" t="s">
        <v>10</v>
      </c>
      <c r="B398" s="47" t="s">
        <v>11</v>
      </c>
      <c r="C398" s="47" t="s">
        <v>12</v>
      </c>
      <c r="D398" s="47" t="s">
        <v>13</v>
      </c>
      <c r="E398" s="47" t="s">
        <v>14</v>
      </c>
      <c r="F398" s="47" t="s">
        <v>15</v>
      </c>
      <c r="G398" s="47" t="s">
        <v>537</v>
      </c>
      <c r="H398" s="48" t="s">
        <v>18</v>
      </c>
      <c r="I398" s="49">
        <v>298</v>
      </c>
      <c r="J398" s="50">
        <v>0</v>
      </c>
      <c r="K398" s="50">
        <v>0</v>
      </c>
      <c r="L398" s="50">
        <v>0</v>
      </c>
      <c r="M398" s="50">
        <v>0</v>
      </c>
      <c r="N398" s="50">
        <v>0</v>
      </c>
      <c r="O398" s="50">
        <v>0</v>
      </c>
      <c r="P398" s="50">
        <v>0</v>
      </c>
      <c r="Q398" s="50">
        <v>0</v>
      </c>
      <c r="R398" s="50">
        <v>0</v>
      </c>
      <c r="S398" s="50">
        <v>0</v>
      </c>
      <c r="T398" s="50">
        <v>0</v>
      </c>
      <c r="U398" s="50">
        <v>0</v>
      </c>
      <c r="V398" s="50">
        <v>0</v>
      </c>
      <c r="W398" s="50">
        <v>0</v>
      </c>
      <c r="X398" s="50">
        <v>1.6829480706762236E-6</v>
      </c>
      <c r="Y398" s="50">
        <v>5.3744063128410115E-9</v>
      </c>
      <c r="Z398" s="50">
        <v>2.3482116447294732E-5</v>
      </c>
      <c r="AA398" s="50">
        <v>0</v>
      </c>
      <c r="AB398" s="50">
        <v>6.7956209898681071E-9</v>
      </c>
      <c r="AC398" s="50">
        <v>3.0022983932893723E-6</v>
      </c>
      <c r="AD398" s="50">
        <v>1.2038730598132623E-5</v>
      </c>
      <c r="AE398" s="50">
        <v>1.633638730009001E-6</v>
      </c>
      <c r="AF398" s="50">
        <v>2.9547823514499997E-7</v>
      </c>
      <c r="AG398" s="30">
        <v>5.131874337900004E-8</v>
      </c>
      <c r="AH398" s="88">
        <v>3.5961333153099965E-7</v>
      </c>
    </row>
    <row r="399" spans="1:34" ht="15" customHeight="1" x14ac:dyDescent="0.25">
      <c r="A399" s="47" t="s">
        <v>10</v>
      </c>
      <c r="B399" s="47" t="s">
        <v>11</v>
      </c>
      <c r="C399" s="47" t="s">
        <v>12</v>
      </c>
      <c r="D399" s="47" t="s">
        <v>13</v>
      </c>
      <c r="E399" s="47" t="s">
        <v>14</v>
      </c>
      <c r="F399" s="47" t="s">
        <v>15</v>
      </c>
      <c r="G399" s="47" t="s">
        <v>538</v>
      </c>
      <c r="H399" s="48" t="s">
        <v>16</v>
      </c>
      <c r="I399" s="49">
        <v>25</v>
      </c>
      <c r="J399" s="50">
        <v>0</v>
      </c>
      <c r="K399" s="50">
        <v>0</v>
      </c>
      <c r="L399" s="50">
        <v>0</v>
      </c>
      <c r="M399" s="50">
        <v>0</v>
      </c>
      <c r="N399" s="50">
        <v>0</v>
      </c>
      <c r="O399" s="50">
        <v>0</v>
      </c>
      <c r="P399" s="50">
        <v>0</v>
      </c>
      <c r="Q399" s="50">
        <v>0</v>
      </c>
      <c r="R399" s="50">
        <v>0</v>
      </c>
      <c r="S399" s="50">
        <v>0</v>
      </c>
      <c r="T399" s="50">
        <v>0</v>
      </c>
      <c r="U399" s="50">
        <v>0</v>
      </c>
      <c r="V399" s="50">
        <v>0</v>
      </c>
      <c r="W399" s="50">
        <v>0</v>
      </c>
      <c r="X399" s="50">
        <v>4.4656449456451748E-6</v>
      </c>
      <c r="Y399" s="50">
        <v>1.1007856537117575E-7</v>
      </c>
      <c r="Z399" s="50">
        <v>0</v>
      </c>
      <c r="AA399" s="50">
        <v>1.6731249718222975E-7</v>
      </c>
      <c r="AB399" s="50">
        <v>8.841531922876001E-6</v>
      </c>
      <c r="AC399" s="50">
        <v>3.1870637431899248E-5</v>
      </c>
      <c r="AD399" s="50">
        <v>2.0546814347752378E-5</v>
      </c>
      <c r="AE399" s="50">
        <v>9.7785736256509992E-6</v>
      </c>
      <c r="AF399" s="50">
        <v>2.5565125846130002E-6</v>
      </c>
      <c r="AG399" s="30">
        <v>1.2728257898401999E-5</v>
      </c>
      <c r="AH399" s="88">
        <v>1.1134895856835001E-5</v>
      </c>
    </row>
    <row r="400" spans="1:34" ht="15" customHeight="1" x14ac:dyDescent="0.25">
      <c r="A400" s="47" t="s">
        <v>10</v>
      </c>
      <c r="B400" s="47" t="s">
        <v>11</v>
      </c>
      <c r="C400" s="47" t="s">
        <v>12</v>
      </c>
      <c r="D400" s="47" t="s">
        <v>13</v>
      </c>
      <c r="E400" s="47" t="s">
        <v>14</v>
      </c>
      <c r="F400" s="47" t="s">
        <v>15</v>
      </c>
      <c r="G400" s="47" t="s">
        <v>538</v>
      </c>
      <c r="H400" s="48" t="s">
        <v>17</v>
      </c>
      <c r="I400" s="49">
        <v>1</v>
      </c>
      <c r="J400" s="50">
        <v>0</v>
      </c>
      <c r="K400" s="50">
        <v>0</v>
      </c>
      <c r="L400" s="50">
        <v>0</v>
      </c>
      <c r="M400" s="50">
        <v>0</v>
      </c>
      <c r="N400" s="50">
        <v>0</v>
      </c>
      <c r="O400" s="50">
        <v>0</v>
      </c>
      <c r="P400" s="50">
        <v>0</v>
      </c>
      <c r="Q400" s="50">
        <v>0</v>
      </c>
      <c r="R400" s="50">
        <v>0</v>
      </c>
      <c r="S400" s="50">
        <v>0</v>
      </c>
      <c r="T400" s="50">
        <v>0</v>
      </c>
      <c r="U400" s="50">
        <v>0</v>
      </c>
      <c r="V400" s="50">
        <v>0</v>
      </c>
      <c r="W400" s="50">
        <v>0</v>
      </c>
      <c r="X400" s="50">
        <v>1.5458646316588499E-3</v>
      </c>
      <c r="Y400" s="50">
        <v>3.80998712696993E-5</v>
      </c>
      <c r="Z400" s="50">
        <v>0</v>
      </c>
      <c r="AA400" s="50">
        <v>5.7925584846295903E-5</v>
      </c>
      <c r="AB400" s="50">
        <v>3.0614300395765599E-3</v>
      </c>
      <c r="AC400" s="50">
        <v>1.10346206781901E-2</v>
      </c>
      <c r="AD400" s="50">
        <v>7.1133137552961394E-3</v>
      </c>
      <c r="AE400" s="50">
        <v>3.38496409124283E-3</v>
      </c>
      <c r="AF400" s="50">
        <v>8.8513941917201303E-4</v>
      </c>
      <c r="AG400" s="30">
        <v>4.40711786749456E-3</v>
      </c>
      <c r="AH400" s="88">
        <v>3.8565976999223998E-3</v>
      </c>
    </row>
    <row r="401" spans="1:34" ht="15" customHeight="1" x14ac:dyDescent="0.25">
      <c r="A401" s="47" t="s">
        <v>10</v>
      </c>
      <c r="B401" s="47" t="s">
        <v>11</v>
      </c>
      <c r="C401" s="47" t="s">
        <v>12</v>
      </c>
      <c r="D401" s="47" t="s">
        <v>13</v>
      </c>
      <c r="E401" s="47" t="s">
        <v>14</v>
      </c>
      <c r="F401" s="47" t="s">
        <v>15</v>
      </c>
      <c r="G401" s="47" t="s">
        <v>538</v>
      </c>
      <c r="H401" s="48" t="s">
        <v>18</v>
      </c>
      <c r="I401" s="49">
        <v>298</v>
      </c>
      <c r="J401" s="50">
        <v>0</v>
      </c>
      <c r="K401" s="50">
        <v>0</v>
      </c>
      <c r="L401" s="50">
        <v>0</v>
      </c>
      <c r="M401" s="50">
        <v>0</v>
      </c>
      <c r="N401" s="50">
        <v>0</v>
      </c>
      <c r="O401" s="50">
        <v>0</v>
      </c>
      <c r="P401" s="50">
        <v>0</v>
      </c>
      <c r="Q401" s="50">
        <v>0</v>
      </c>
      <c r="R401" s="50">
        <v>0</v>
      </c>
      <c r="S401" s="50">
        <v>0</v>
      </c>
      <c r="T401" s="50">
        <v>0</v>
      </c>
      <c r="U401" s="50">
        <v>0</v>
      </c>
      <c r="V401" s="50">
        <v>0</v>
      </c>
      <c r="W401" s="50">
        <v>0</v>
      </c>
      <c r="X401" s="50">
        <v>7.7431925458442219E-6</v>
      </c>
      <c r="Y401" s="50">
        <v>1.908678284130739E-7</v>
      </c>
      <c r="Z401" s="50">
        <v>0</v>
      </c>
      <c r="AA401" s="50">
        <v>2.9011586750003414E-7</v>
      </c>
      <c r="AB401" s="50">
        <v>1.5331237698049821E-5</v>
      </c>
      <c r="AC401" s="50">
        <v>5.5263207319429273E-5</v>
      </c>
      <c r="AD401" s="50">
        <v>3.5627729456255697E-5</v>
      </c>
      <c r="AE401" s="50">
        <v>1.6955503834924E-5</v>
      </c>
      <c r="AF401" s="50">
        <v>4.4329854496779988E-6</v>
      </c>
      <c r="AG401" s="30">
        <v>2.2070888309419011E-5</v>
      </c>
      <c r="AH401" s="88">
        <v>1.9308712918051015E-5</v>
      </c>
    </row>
    <row r="402" spans="1:34" ht="15" customHeight="1" x14ac:dyDescent="0.25">
      <c r="A402" s="47" t="s">
        <v>10</v>
      </c>
      <c r="B402" s="47" t="s">
        <v>11</v>
      </c>
      <c r="C402" s="47" t="s">
        <v>12</v>
      </c>
      <c r="D402" s="47" t="s">
        <v>13</v>
      </c>
      <c r="E402" s="47" t="s">
        <v>14</v>
      </c>
      <c r="F402" s="47" t="s">
        <v>15</v>
      </c>
      <c r="G402" s="47" t="s">
        <v>539</v>
      </c>
      <c r="H402" s="48" t="s">
        <v>16</v>
      </c>
      <c r="I402" s="49">
        <v>25</v>
      </c>
      <c r="J402" s="50">
        <v>0</v>
      </c>
      <c r="K402" s="50">
        <v>0</v>
      </c>
      <c r="L402" s="50">
        <v>0</v>
      </c>
      <c r="M402" s="50">
        <v>0</v>
      </c>
      <c r="N402" s="50">
        <v>0</v>
      </c>
      <c r="O402" s="50">
        <v>0</v>
      </c>
      <c r="P402" s="50">
        <v>0</v>
      </c>
      <c r="Q402" s="50">
        <v>0</v>
      </c>
      <c r="R402" s="50">
        <v>0</v>
      </c>
      <c r="S402" s="50">
        <v>0</v>
      </c>
      <c r="T402" s="50">
        <v>0</v>
      </c>
      <c r="U402" s="50">
        <v>0</v>
      </c>
      <c r="V402" s="50">
        <v>0</v>
      </c>
      <c r="W402" s="50">
        <v>0</v>
      </c>
      <c r="X402" s="50">
        <v>6.6438219370433504E-7</v>
      </c>
      <c r="Y402" s="50">
        <v>0</v>
      </c>
      <c r="Z402" s="50">
        <v>0</v>
      </c>
      <c r="AA402" s="50">
        <v>0</v>
      </c>
      <c r="AB402" s="50">
        <v>0</v>
      </c>
      <c r="AC402" s="50">
        <v>0</v>
      </c>
      <c r="AD402" s="50">
        <v>0</v>
      </c>
      <c r="AE402" s="50">
        <v>0</v>
      </c>
      <c r="AF402" s="50">
        <v>0</v>
      </c>
      <c r="AG402" s="30">
        <v>0</v>
      </c>
      <c r="AH402" s="88">
        <v>0</v>
      </c>
    </row>
    <row r="403" spans="1:34" ht="15" customHeight="1" x14ac:dyDescent="0.25">
      <c r="A403" s="47" t="s">
        <v>10</v>
      </c>
      <c r="B403" s="47" t="s">
        <v>11</v>
      </c>
      <c r="C403" s="47" t="s">
        <v>12</v>
      </c>
      <c r="D403" s="47" t="s">
        <v>13</v>
      </c>
      <c r="E403" s="47" t="s">
        <v>14</v>
      </c>
      <c r="F403" s="47" t="s">
        <v>15</v>
      </c>
      <c r="G403" s="47" t="s">
        <v>539</v>
      </c>
      <c r="H403" s="48" t="s">
        <v>17</v>
      </c>
      <c r="I403" s="49">
        <v>1</v>
      </c>
      <c r="J403" s="50">
        <v>0</v>
      </c>
      <c r="K403" s="50">
        <v>0</v>
      </c>
      <c r="L403" s="50">
        <v>0</v>
      </c>
      <c r="M403" s="50">
        <v>0</v>
      </c>
      <c r="N403" s="50">
        <v>0</v>
      </c>
      <c r="O403" s="50">
        <v>0</v>
      </c>
      <c r="P403" s="50">
        <v>0</v>
      </c>
      <c r="Q403" s="50">
        <v>0</v>
      </c>
      <c r="R403" s="50">
        <v>0</v>
      </c>
      <c r="S403" s="50">
        <v>0</v>
      </c>
      <c r="T403" s="50">
        <v>0</v>
      </c>
      <c r="U403" s="50">
        <v>0</v>
      </c>
      <c r="V403" s="50">
        <v>0</v>
      </c>
      <c r="W403" s="50">
        <v>0</v>
      </c>
      <c r="X403" s="50">
        <v>2.5634740206401498E-4</v>
      </c>
      <c r="Y403" s="50">
        <v>0</v>
      </c>
      <c r="Z403" s="50">
        <v>0</v>
      </c>
      <c r="AA403" s="50">
        <v>0</v>
      </c>
      <c r="AB403" s="50">
        <v>0</v>
      </c>
      <c r="AC403" s="50">
        <v>0</v>
      </c>
      <c r="AD403" s="50">
        <v>0</v>
      </c>
      <c r="AE403" s="50">
        <v>0</v>
      </c>
      <c r="AF403" s="50">
        <v>0</v>
      </c>
      <c r="AG403" s="30">
        <v>0</v>
      </c>
      <c r="AH403" s="88">
        <v>0</v>
      </c>
    </row>
    <row r="404" spans="1:34" ht="15" customHeight="1" x14ac:dyDescent="0.25">
      <c r="A404" s="47" t="s">
        <v>10</v>
      </c>
      <c r="B404" s="47" t="s">
        <v>11</v>
      </c>
      <c r="C404" s="47" t="s">
        <v>12</v>
      </c>
      <c r="D404" s="47" t="s">
        <v>13</v>
      </c>
      <c r="E404" s="47" t="s">
        <v>14</v>
      </c>
      <c r="F404" s="47" t="s">
        <v>15</v>
      </c>
      <c r="G404" s="47" t="s">
        <v>539</v>
      </c>
      <c r="H404" s="48" t="s">
        <v>18</v>
      </c>
      <c r="I404" s="49">
        <v>298</v>
      </c>
      <c r="J404" s="50">
        <v>0</v>
      </c>
      <c r="K404" s="50">
        <v>0</v>
      </c>
      <c r="L404" s="50">
        <v>0</v>
      </c>
      <c r="M404" s="50">
        <v>0</v>
      </c>
      <c r="N404" s="50">
        <v>0</v>
      </c>
      <c r="O404" s="50">
        <v>0</v>
      </c>
      <c r="P404" s="50">
        <v>0</v>
      </c>
      <c r="Q404" s="50">
        <v>0</v>
      </c>
      <c r="R404" s="50">
        <v>0</v>
      </c>
      <c r="S404" s="50">
        <v>0</v>
      </c>
      <c r="T404" s="50">
        <v>0</v>
      </c>
      <c r="U404" s="50">
        <v>0</v>
      </c>
      <c r="V404" s="50">
        <v>0</v>
      </c>
      <c r="W404" s="50">
        <v>0</v>
      </c>
      <c r="X404" s="50">
        <v>1.1521104180755732E-6</v>
      </c>
      <c r="Y404" s="50">
        <v>0</v>
      </c>
      <c r="Z404" s="50">
        <v>0</v>
      </c>
      <c r="AA404" s="50">
        <v>0</v>
      </c>
      <c r="AB404" s="50">
        <v>0</v>
      </c>
      <c r="AC404" s="50">
        <v>0</v>
      </c>
      <c r="AD404" s="50">
        <v>0</v>
      </c>
      <c r="AE404" s="50">
        <v>0</v>
      </c>
      <c r="AF404" s="50">
        <v>0</v>
      </c>
      <c r="AG404" s="30">
        <v>0</v>
      </c>
      <c r="AH404" s="88">
        <v>0</v>
      </c>
    </row>
    <row r="405" spans="1:34" ht="15" customHeight="1" x14ac:dyDescent="0.25">
      <c r="A405" s="47" t="s">
        <v>10</v>
      </c>
      <c r="B405" s="47" t="s">
        <v>11</v>
      </c>
      <c r="C405" s="47" t="s">
        <v>12</v>
      </c>
      <c r="D405" s="47" t="s">
        <v>13</v>
      </c>
      <c r="E405" s="47" t="s">
        <v>14</v>
      </c>
      <c r="F405" s="47" t="s">
        <v>15</v>
      </c>
      <c r="G405" s="47" t="s">
        <v>540</v>
      </c>
      <c r="H405" s="48" t="s">
        <v>16</v>
      </c>
      <c r="I405" s="49">
        <v>25</v>
      </c>
      <c r="J405" s="50">
        <v>0</v>
      </c>
      <c r="K405" s="50">
        <v>0</v>
      </c>
      <c r="L405" s="50">
        <v>0</v>
      </c>
      <c r="M405" s="50">
        <v>0</v>
      </c>
      <c r="N405" s="50">
        <v>0</v>
      </c>
      <c r="O405" s="50">
        <v>0</v>
      </c>
      <c r="P405" s="50">
        <v>0</v>
      </c>
      <c r="Q405" s="50">
        <v>0</v>
      </c>
      <c r="R405" s="50">
        <v>0</v>
      </c>
      <c r="S405" s="50">
        <v>0</v>
      </c>
      <c r="T405" s="50">
        <v>0</v>
      </c>
      <c r="U405" s="50">
        <v>0</v>
      </c>
      <c r="V405" s="50">
        <v>0</v>
      </c>
      <c r="W405" s="50">
        <v>0</v>
      </c>
      <c r="X405" s="50">
        <v>6.4427882006843251E-5</v>
      </c>
      <c r="Y405" s="50">
        <v>4.4708152206931752E-8</v>
      </c>
      <c r="Z405" s="50">
        <v>0</v>
      </c>
      <c r="AA405" s="50">
        <v>0</v>
      </c>
      <c r="AB405" s="50">
        <v>1.9989660939601773E-8</v>
      </c>
      <c r="AC405" s="50">
        <v>2.9206993577102997E-7</v>
      </c>
      <c r="AD405" s="50">
        <v>4.9801840677833252E-6</v>
      </c>
      <c r="AE405" s="50">
        <v>6.9925646348786998E-5</v>
      </c>
      <c r="AF405" s="50">
        <v>1.38145478111954E-4</v>
      </c>
      <c r="AG405" s="30">
        <v>9.5018748047789013E-5</v>
      </c>
      <c r="AH405" s="88">
        <v>2.5109874802209999E-6</v>
      </c>
    </row>
    <row r="406" spans="1:34" ht="15" customHeight="1" x14ac:dyDescent="0.25">
      <c r="A406" s="47" t="s">
        <v>10</v>
      </c>
      <c r="B406" s="47" t="s">
        <v>11</v>
      </c>
      <c r="C406" s="47" t="s">
        <v>12</v>
      </c>
      <c r="D406" s="47" t="s">
        <v>13</v>
      </c>
      <c r="E406" s="47" t="s">
        <v>14</v>
      </c>
      <c r="F406" s="47" t="s">
        <v>15</v>
      </c>
      <c r="G406" s="47" t="s">
        <v>540</v>
      </c>
      <c r="H406" s="48" t="s">
        <v>17</v>
      </c>
      <c r="I406" s="49">
        <v>1</v>
      </c>
      <c r="J406" s="50">
        <v>0</v>
      </c>
      <c r="K406" s="50">
        <v>0</v>
      </c>
      <c r="L406" s="50">
        <v>0</v>
      </c>
      <c r="M406" s="50">
        <v>0</v>
      </c>
      <c r="N406" s="50">
        <v>0</v>
      </c>
      <c r="O406" s="50">
        <v>0</v>
      </c>
      <c r="P406" s="50">
        <v>0</v>
      </c>
      <c r="Q406" s="50">
        <v>0</v>
      </c>
      <c r="R406" s="50">
        <v>0</v>
      </c>
      <c r="S406" s="50">
        <v>0</v>
      </c>
      <c r="T406" s="50">
        <v>0</v>
      </c>
      <c r="U406" s="50">
        <v>0</v>
      </c>
      <c r="V406" s="50">
        <v>0</v>
      </c>
      <c r="W406" s="50">
        <v>0</v>
      </c>
      <c r="X406" s="50">
        <v>2.23034889267275E-2</v>
      </c>
      <c r="Y406" s="50">
        <v>1.54796587322939E-5</v>
      </c>
      <c r="Z406" s="50">
        <v>0</v>
      </c>
      <c r="AA406" s="50">
        <v>0</v>
      </c>
      <c r="AB406" s="50">
        <v>6.9214378475240704E-6</v>
      </c>
      <c r="AC406" s="50">
        <v>1.0114443013416E-4</v>
      </c>
      <c r="AD406" s="50">
        <v>1.7313668416735401E-3</v>
      </c>
      <c r="AE406" s="50">
        <v>2.5346320710550801E-2</v>
      </c>
      <c r="AF406" s="50">
        <v>5.1339627412033996E-2</v>
      </c>
      <c r="AG406" s="30">
        <v>3.79801298118023E-2</v>
      </c>
      <c r="AH406" s="88">
        <v>1.0563123112588202E-3</v>
      </c>
    </row>
    <row r="407" spans="1:34" ht="15" customHeight="1" x14ac:dyDescent="0.25">
      <c r="A407" s="47" t="s">
        <v>10</v>
      </c>
      <c r="B407" s="47" t="s">
        <v>11</v>
      </c>
      <c r="C407" s="47" t="s">
        <v>12</v>
      </c>
      <c r="D407" s="47" t="s">
        <v>13</v>
      </c>
      <c r="E407" s="47" t="s">
        <v>14</v>
      </c>
      <c r="F407" s="47" t="s">
        <v>15</v>
      </c>
      <c r="G407" s="47" t="s">
        <v>540</v>
      </c>
      <c r="H407" s="48" t="s">
        <v>18</v>
      </c>
      <c r="I407" s="49">
        <v>298</v>
      </c>
      <c r="J407" s="50">
        <v>0</v>
      </c>
      <c r="K407" s="50">
        <v>0</v>
      </c>
      <c r="L407" s="50">
        <v>0</v>
      </c>
      <c r="M407" s="50">
        <v>0</v>
      </c>
      <c r="N407" s="50">
        <v>0</v>
      </c>
      <c r="O407" s="50">
        <v>0</v>
      </c>
      <c r="P407" s="50">
        <v>0</v>
      </c>
      <c r="Q407" s="50">
        <v>0</v>
      </c>
      <c r="R407" s="50">
        <v>0</v>
      </c>
      <c r="S407" s="50">
        <v>0</v>
      </c>
      <c r="T407" s="50">
        <v>0</v>
      </c>
      <c r="U407" s="50">
        <v>0</v>
      </c>
      <c r="V407" s="50">
        <v>0</v>
      </c>
      <c r="W407" s="50">
        <v>0</v>
      </c>
      <c r="X407" s="50">
        <v>1.1170353308032303E-4</v>
      </c>
      <c r="Y407" s="50">
        <v>7.7511627647089347E-8</v>
      </c>
      <c r="Z407" s="50">
        <v>0</v>
      </c>
      <c r="AA407" s="50">
        <v>0</v>
      </c>
      <c r="AB407" s="50">
        <v>3.4657133123448994E-8</v>
      </c>
      <c r="AC407" s="50">
        <v>5.0637556321921542E-7</v>
      </c>
      <c r="AD407" s="50">
        <v>8.6324144237394912E-6</v>
      </c>
      <c r="AE407" s="50">
        <v>1.2089516792020202E-4</v>
      </c>
      <c r="AF407" s="50">
        <v>2.3846264335132295E-4</v>
      </c>
      <c r="AG407" s="30">
        <v>1.6322430677951803E-4</v>
      </c>
      <c r="AH407" s="88">
        <v>4.2976301994110051E-6</v>
      </c>
    </row>
    <row r="408" spans="1:34" ht="15" customHeight="1" x14ac:dyDescent="0.25">
      <c r="A408" s="47" t="s">
        <v>10</v>
      </c>
      <c r="B408" s="47" t="s">
        <v>11</v>
      </c>
      <c r="C408" s="47" t="s">
        <v>12</v>
      </c>
      <c r="D408" s="47" t="s">
        <v>13</v>
      </c>
      <c r="E408" s="47" t="s">
        <v>14</v>
      </c>
      <c r="F408" s="47" t="s">
        <v>15</v>
      </c>
      <c r="G408" s="47" t="s">
        <v>541</v>
      </c>
      <c r="H408" s="48" t="s">
        <v>16</v>
      </c>
      <c r="I408" s="49">
        <v>25</v>
      </c>
      <c r="J408" s="50">
        <v>0</v>
      </c>
      <c r="K408" s="50">
        <v>0</v>
      </c>
      <c r="L408" s="50">
        <v>0</v>
      </c>
      <c r="M408" s="50">
        <v>0</v>
      </c>
      <c r="N408" s="50">
        <v>0</v>
      </c>
      <c r="O408" s="50">
        <v>0</v>
      </c>
      <c r="P408" s="50">
        <v>0</v>
      </c>
      <c r="Q408" s="50">
        <v>0</v>
      </c>
      <c r="R408" s="50">
        <v>0</v>
      </c>
      <c r="S408" s="50">
        <v>0</v>
      </c>
      <c r="T408" s="50">
        <v>0</v>
      </c>
      <c r="U408" s="50">
        <v>0</v>
      </c>
      <c r="V408" s="50">
        <v>0</v>
      </c>
      <c r="W408" s="50">
        <v>4.3876959722143005E-7</v>
      </c>
      <c r="X408" s="50">
        <v>0</v>
      </c>
      <c r="Y408" s="50">
        <v>0</v>
      </c>
      <c r="Z408" s="50">
        <v>0</v>
      </c>
      <c r="AA408" s="50">
        <v>0</v>
      </c>
      <c r="AB408" s="50">
        <v>0</v>
      </c>
      <c r="AC408" s="50">
        <v>4.4687142996304499E-7</v>
      </c>
      <c r="AD408" s="50">
        <v>4.7147256058964255E-6</v>
      </c>
      <c r="AE408" s="50">
        <v>9.1794589515000008E-7</v>
      </c>
      <c r="AF408" s="50">
        <v>5.7165606212999998E-8</v>
      </c>
      <c r="AG408" s="30">
        <v>4.9569393295600001E-7</v>
      </c>
      <c r="AH408" s="88">
        <v>4.2102522031099993E-7</v>
      </c>
    </row>
    <row r="409" spans="1:34" ht="15" customHeight="1" x14ac:dyDescent="0.25">
      <c r="A409" s="47" t="s">
        <v>10</v>
      </c>
      <c r="B409" s="47" t="s">
        <v>11</v>
      </c>
      <c r="C409" s="47" t="s">
        <v>12</v>
      </c>
      <c r="D409" s="47" t="s">
        <v>13</v>
      </c>
      <c r="E409" s="47" t="s">
        <v>14</v>
      </c>
      <c r="F409" s="47" t="s">
        <v>15</v>
      </c>
      <c r="G409" s="47" t="s">
        <v>541</v>
      </c>
      <c r="H409" s="48" t="s">
        <v>17</v>
      </c>
      <c r="I409" s="49">
        <v>1</v>
      </c>
      <c r="J409" s="50">
        <v>0</v>
      </c>
      <c r="K409" s="50">
        <v>0</v>
      </c>
      <c r="L409" s="50">
        <v>0</v>
      </c>
      <c r="M409" s="50">
        <v>0</v>
      </c>
      <c r="N409" s="50">
        <v>0</v>
      </c>
      <c r="O409" s="50">
        <v>0</v>
      </c>
      <c r="P409" s="50">
        <v>0</v>
      </c>
      <c r="Q409" s="50">
        <v>0</v>
      </c>
      <c r="R409" s="50">
        <v>0</v>
      </c>
      <c r="S409" s="50">
        <v>0</v>
      </c>
      <c r="T409" s="50">
        <v>0</v>
      </c>
      <c r="U409" s="50">
        <v>0</v>
      </c>
      <c r="V409" s="50">
        <v>0</v>
      </c>
      <c r="W409" s="50">
        <v>1.5193014591896798E-4</v>
      </c>
      <c r="X409" s="50">
        <v>0</v>
      </c>
      <c r="Y409" s="50">
        <v>0</v>
      </c>
      <c r="Z409" s="50">
        <v>0</v>
      </c>
      <c r="AA409" s="50">
        <v>0</v>
      </c>
      <c r="AB409" s="50">
        <v>0</v>
      </c>
      <c r="AC409" s="50">
        <v>1.54725194217302E-4</v>
      </c>
      <c r="AD409" s="50">
        <v>1.6327830346838902E-3</v>
      </c>
      <c r="AE409" s="50">
        <v>3.1780847326942402E-4</v>
      </c>
      <c r="AF409" s="50">
        <v>1.9804375699921998E-5</v>
      </c>
      <c r="AG409" s="30">
        <v>1.7173109910557E-4</v>
      </c>
      <c r="AH409" s="88">
        <v>1.4580747997127501E-4</v>
      </c>
    </row>
    <row r="410" spans="1:34" ht="15" customHeight="1" x14ac:dyDescent="0.25">
      <c r="A410" s="47" t="s">
        <v>10</v>
      </c>
      <c r="B410" s="47" t="s">
        <v>11</v>
      </c>
      <c r="C410" s="47" t="s">
        <v>12</v>
      </c>
      <c r="D410" s="47" t="s">
        <v>13</v>
      </c>
      <c r="E410" s="47" t="s">
        <v>14</v>
      </c>
      <c r="F410" s="47" t="s">
        <v>15</v>
      </c>
      <c r="G410" s="47" t="s">
        <v>541</v>
      </c>
      <c r="H410" s="48" t="s">
        <v>18</v>
      </c>
      <c r="I410" s="49">
        <v>298</v>
      </c>
      <c r="J410" s="50">
        <v>0</v>
      </c>
      <c r="K410" s="50">
        <v>0</v>
      </c>
      <c r="L410" s="50">
        <v>0</v>
      </c>
      <c r="M410" s="50">
        <v>0</v>
      </c>
      <c r="N410" s="50">
        <v>0</v>
      </c>
      <c r="O410" s="50">
        <v>0</v>
      </c>
      <c r="P410" s="50">
        <v>0</v>
      </c>
      <c r="Q410" s="50">
        <v>0</v>
      </c>
      <c r="R410" s="50">
        <v>0</v>
      </c>
      <c r="S410" s="50">
        <v>0</v>
      </c>
      <c r="T410" s="50">
        <v>0</v>
      </c>
      <c r="U410" s="50">
        <v>0</v>
      </c>
      <c r="V410" s="50">
        <v>0</v>
      </c>
      <c r="W410" s="50">
        <v>7.6084113080867178E-7</v>
      </c>
      <c r="X410" s="50">
        <v>0</v>
      </c>
      <c r="Y410" s="50">
        <v>0</v>
      </c>
      <c r="Z410" s="50">
        <v>0</v>
      </c>
      <c r="AA410" s="50">
        <v>0</v>
      </c>
      <c r="AB410" s="50">
        <v>0</v>
      </c>
      <c r="AC410" s="50">
        <v>7.7493295694945024E-7</v>
      </c>
      <c r="AD410" s="50">
        <v>8.1759103142277577E-6</v>
      </c>
      <c r="AE410" s="50">
        <v>1.591705521900001E-6</v>
      </c>
      <c r="AF410" s="50">
        <v>9.9132598955999874E-8</v>
      </c>
      <c r="AG410" s="30">
        <v>8.5961310390199849E-7</v>
      </c>
      <c r="AH410" s="88">
        <v>7.3006319432399868E-7</v>
      </c>
    </row>
    <row r="411" spans="1:34" ht="15" customHeight="1" x14ac:dyDescent="0.25">
      <c r="A411" s="47" t="s">
        <v>10</v>
      </c>
      <c r="B411" s="47" t="s">
        <v>11</v>
      </c>
      <c r="C411" s="47" t="s">
        <v>12</v>
      </c>
      <c r="D411" s="47" t="s">
        <v>13</v>
      </c>
      <c r="E411" s="47" t="s">
        <v>14</v>
      </c>
      <c r="F411" s="47" t="s">
        <v>15</v>
      </c>
      <c r="G411" s="47" t="s">
        <v>19</v>
      </c>
      <c r="H411" s="48" t="s">
        <v>16</v>
      </c>
      <c r="I411" s="49">
        <v>25</v>
      </c>
      <c r="J411" s="50">
        <v>0</v>
      </c>
      <c r="K411" s="50">
        <v>0</v>
      </c>
      <c r="L411" s="50">
        <v>0</v>
      </c>
      <c r="M411" s="50">
        <v>0</v>
      </c>
      <c r="N411" s="50">
        <v>0</v>
      </c>
      <c r="O411" s="50">
        <v>0</v>
      </c>
      <c r="P411" s="50">
        <v>0</v>
      </c>
      <c r="Q411" s="50">
        <v>0</v>
      </c>
      <c r="R411" s="50">
        <v>0</v>
      </c>
      <c r="S411" s="50">
        <v>0</v>
      </c>
      <c r="T411" s="50">
        <v>0</v>
      </c>
      <c r="U411" s="50">
        <v>0</v>
      </c>
      <c r="V411" s="50">
        <v>0</v>
      </c>
      <c r="W411" s="50">
        <v>0</v>
      </c>
      <c r="X411" s="50">
        <v>0</v>
      </c>
      <c r="Y411" s="50">
        <v>0</v>
      </c>
      <c r="Z411" s="50">
        <v>2.4846442499999998E-4</v>
      </c>
      <c r="AA411" s="50">
        <v>3.128044E-4</v>
      </c>
      <c r="AB411" s="50">
        <v>5.0517747500000005E-4</v>
      </c>
      <c r="AC411" s="50">
        <v>2.58920825E-4</v>
      </c>
      <c r="AD411" s="50">
        <v>4.6046884999999997E-4</v>
      </c>
      <c r="AE411" s="50">
        <v>6.0464882500000001E-4</v>
      </c>
      <c r="AF411" s="50">
        <v>5.6599592500000001E-4</v>
      </c>
      <c r="AG411" s="30">
        <v>5.1567002499999998E-4</v>
      </c>
      <c r="AH411" s="88">
        <v>5.02650325E-4</v>
      </c>
    </row>
    <row r="412" spans="1:34" ht="15" customHeight="1" x14ac:dyDescent="0.25">
      <c r="A412" s="47" t="s">
        <v>10</v>
      </c>
      <c r="B412" s="47" t="s">
        <v>11</v>
      </c>
      <c r="C412" s="47" t="s">
        <v>12</v>
      </c>
      <c r="D412" s="47" t="s">
        <v>13</v>
      </c>
      <c r="E412" s="47" t="s">
        <v>14</v>
      </c>
      <c r="F412" s="47" t="s">
        <v>15</v>
      </c>
      <c r="G412" s="47" t="s">
        <v>19</v>
      </c>
      <c r="H412" s="48" t="s">
        <v>17</v>
      </c>
      <c r="I412" s="49">
        <v>1</v>
      </c>
      <c r="J412" s="50">
        <v>0</v>
      </c>
      <c r="K412" s="50">
        <v>0</v>
      </c>
      <c r="L412" s="50">
        <v>0</v>
      </c>
      <c r="M412" s="50">
        <v>0</v>
      </c>
      <c r="N412" s="50">
        <v>0</v>
      </c>
      <c r="O412" s="50">
        <v>0</v>
      </c>
      <c r="P412" s="50">
        <v>0</v>
      </c>
      <c r="Q412" s="50">
        <v>0</v>
      </c>
      <c r="R412" s="50">
        <v>0</v>
      </c>
      <c r="S412" s="50">
        <v>0</v>
      </c>
      <c r="T412" s="50">
        <v>0</v>
      </c>
      <c r="U412" s="50">
        <v>0</v>
      </c>
      <c r="V412" s="50">
        <v>0</v>
      </c>
      <c r="W412" s="50">
        <v>0</v>
      </c>
      <c r="X412" s="50">
        <v>0</v>
      </c>
      <c r="Y412" s="50">
        <v>0</v>
      </c>
      <c r="Z412" s="50">
        <v>0.52694337383500001</v>
      </c>
      <c r="AA412" s="50">
        <v>0.66339554938099998</v>
      </c>
      <c r="AB412" s="50">
        <v>1.0713803631559999</v>
      </c>
      <c r="AC412" s="50">
        <v>0.549119278825</v>
      </c>
      <c r="AD412" s="50">
        <v>0.97656236184400003</v>
      </c>
      <c r="AE412" s="50">
        <v>1.2823392313840001</v>
      </c>
      <c r="AF412" s="50">
        <v>1.200364145003</v>
      </c>
      <c r="AG412" s="30">
        <v>1.0936329941809999</v>
      </c>
      <c r="AH412" s="88">
        <v>1.066020817316</v>
      </c>
    </row>
    <row r="413" spans="1:34" ht="15" customHeight="1" x14ac:dyDescent="0.25">
      <c r="A413" s="47" t="s">
        <v>10</v>
      </c>
      <c r="B413" s="47" t="s">
        <v>11</v>
      </c>
      <c r="C413" s="47" t="s">
        <v>12</v>
      </c>
      <c r="D413" s="47" t="s">
        <v>13</v>
      </c>
      <c r="E413" s="47" t="s">
        <v>14</v>
      </c>
      <c r="F413" s="47" t="s">
        <v>15</v>
      </c>
      <c r="G413" s="47" t="s">
        <v>19</v>
      </c>
      <c r="H413" s="48" t="s">
        <v>18</v>
      </c>
      <c r="I413" s="49">
        <v>298</v>
      </c>
      <c r="J413" s="50">
        <v>0</v>
      </c>
      <c r="K413" s="50">
        <v>0</v>
      </c>
      <c r="L413" s="50">
        <v>0</v>
      </c>
      <c r="M413" s="50">
        <v>0</v>
      </c>
      <c r="N413" s="50">
        <v>0</v>
      </c>
      <c r="O413" s="50">
        <v>0</v>
      </c>
      <c r="P413" s="50">
        <v>0</v>
      </c>
      <c r="Q413" s="50">
        <v>0</v>
      </c>
      <c r="R413" s="50">
        <v>0</v>
      </c>
      <c r="S413" s="50">
        <v>0</v>
      </c>
      <c r="T413" s="50">
        <v>0</v>
      </c>
      <c r="U413" s="50">
        <v>0</v>
      </c>
      <c r="V413" s="50">
        <v>0</v>
      </c>
      <c r="W413" s="50">
        <v>0</v>
      </c>
      <c r="X413" s="50">
        <v>0</v>
      </c>
      <c r="Y413" s="50">
        <v>0</v>
      </c>
      <c r="Z413" s="50">
        <v>2.9616968400000002E-4</v>
      </c>
      <c r="AA413" s="50">
        <v>3.7286296400000001E-4</v>
      </c>
      <c r="AB413" s="50">
        <v>6.0217158000000005E-4</v>
      </c>
      <c r="AC413" s="50">
        <v>3.0863353399999998E-4</v>
      </c>
      <c r="AD413" s="50">
        <v>5.4887874999999997E-4</v>
      </c>
      <c r="AE413" s="50">
        <v>7.2074130999999996E-4</v>
      </c>
      <c r="AF413" s="50">
        <v>6.7466723200000005E-4</v>
      </c>
      <c r="AG413" s="30">
        <v>6.1467863999999995E-4</v>
      </c>
      <c r="AH413" s="88">
        <v>5.9915909799999998E-4</v>
      </c>
    </row>
    <row r="414" spans="1:34" ht="15" customHeight="1" x14ac:dyDescent="0.25">
      <c r="A414" s="47" t="s">
        <v>10</v>
      </c>
      <c r="B414" s="47" t="s">
        <v>11</v>
      </c>
      <c r="C414" s="47" t="s">
        <v>12</v>
      </c>
      <c r="D414" s="47" t="s">
        <v>13</v>
      </c>
      <c r="E414" s="47" t="s">
        <v>14</v>
      </c>
      <c r="F414" s="47" t="s">
        <v>15</v>
      </c>
      <c r="G414" s="47" t="s">
        <v>20</v>
      </c>
      <c r="H414" s="48" t="s">
        <v>16</v>
      </c>
      <c r="I414" s="49">
        <v>25</v>
      </c>
      <c r="J414" s="50">
        <v>4.0397401017198383E-3</v>
      </c>
      <c r="K414" s="50">
        <v>7.1529521957052148E-3</v>
      </c>
      <c r="L414" s="50">
        <v>8.1305434724552941E-3</v>
      </c>
      <c r="M414" s="50">
        <v>9.5816460907960661E-3</v>
      </c>
      <c r="N414" s="50">
        <v>1.0359593533281379E-2</v>
      </c>
      <c r="O414" s="50">
        <v>9.2802052549586962E-3</v>
      </c>
      <c r="P414" s="50">
        <v>8.9070395058377244E-3</v>
      </c>
      <c r="Q414" s="50">
        <v>1.0011355277217738E-2</v>
      </c>
      <c r="R414" s="50">
        <v>1.0996711780985243E-2</v>
      </c>
      <c r="S414" s="50">
        <v>7.114667771494566E-3</v>
      </c>
      <c r="T414" s="50">
        <v>6.384513371460729E-3</v>
      </c>
      <c r="U414" s="50">
        <v>7.1791062824618501E-3</v>
      </c>
      <c r="V414" s="50">
        <v>8.195650969526274E-3</v>
      </c>
      <c r="W414" s="50">
        <v>5.5744514662984255E-3</v>
      </c>
      <c r="X414" s="50">
        <v>6.3346256336261749E-3</v>
      </c>
      <c r="Y414" s="50">
        <v>5.2864895100271994E-3</v>
      </c>
      <c r="Z414" s="50">
        <v>4.3167892828665996E-3</v>
      </c>
      <c r="AA414" s="50">
        <v>3.854908724887E-3</v>
      </c>
      <c r="AB414" s="50">
        <v>4.945351034549475E-3</v>
      </c>
      <c r="AC414" s="50">
        <v>4.4059102817848748E-3</v>
      </c>
      <c r="AD414" s="50">
        <v>3.6764855614145747E-3</v>
      </c>
      <c r="AE414" s="50">
        <v>3.4011902172211752E-3</v>
      </c>
      <c r="AF414" s="50">
        <v>3.6208147516745754E-3</v>
      </c>
      <c r="AG414" s="30">
        <v>3.2006182274087248E-3</v>
      </c>
      <c r="AH414" s="88">
        <v>3.6943462703830504E-3</v>
      </c>
    </row>
    <row r="415" spans="1:34" ht="15" customHeight="1" x14ac:dyDescent="0.25">
      <c r="A415" s="47" t="s">
        <v>10</v>
      </c>
      <c r="B415" s="47" t="s">
        <v>11</v>
      </c>
      <c r="C415" s="47" t="s">
        <v>12</v>
      </c>
      <c r="D415" s="47" t="s">
        <v>13</v>
      </c>
      <c r="E415" s="47" t="s">
        <v>14</v>
      </c>
      <c r="F415" s="47" t="s">
        <v>15</v>
      </c>
      <c r="G415" s="47" t="s">
        <v>20</v>
      </c>
      <c r="H415" s="48" t="s">
        <v>17</v>
      </c>
      <c r="I415" s="49">
        <v>1</v>
      </c>
      <c r="J415" s="50">
        <v>14.199118089162724</v>
      </c>
      <c r="K415" s="50">
        <v>25.305136506730832</v>
      </c>
      <c r="L415" s="50">
        <v>26.799804213125917</v>
      </c>
      <c r="M415" s="50">
        <v>31.908527577639354</v>
      </c>
      <c r="N415" s="50">
        <v>32.779004096032423</v>
      </c>
      <c r="O415" s="50">
        <v>29.886689849457902</v>
      </c>
      <c r="P415" s="50">
        <v>27.840508809483861</v>
      </c>
      <c r="Q415" s="50">
        <v>32.588550380625996</v>
      </c>
      <c r="R415" s="50">
        <v>37.745884923579602</v>
      </c>
      <c r="S415" s="50">
        <v>14.976115826142879</v>
      </c>
      <c r="T415" s="50">
        <v>13.439167479842583</v>
      </c>
      <c r="U415" s="50">
        <v>15.225448603846599</v>
      </c>
      <c r="V415" s="50">
        <v>17.3813365761713</v>
      </c>
      <c r="W415" s="50">
        <v>11.822296669725</v>
      </c>
      <c r="X415" s="50">
        <v>13.4344740437945</v>
      </c>
      <c r="Y415" s="50">
        <v>11.211586952865801</v>
      </c>
      <c r="Z415" s="50">
        <v>9.1550467111036795</v>
      </c>
      <c r="AA415" s="50">
        <v>8.1754904237404808</v>
      </c>
      <c r="AB415" s="50">
        <v>10.488100474072599</v>
      </c>
      <c r="AC415" s="50">
        <v>9.3440545256094207</v>
      </c>
      <c r="AD415" s="50">
        <v>7.7970905786480706</v>
      </c>
      <c r="AE415" s="50">
        <v>7.2132442126827003</v>
      </c>
      <c r="AF415" s="50">
        <v>7.6790239253514603</v>
      </c>
      <c r="AG415" s="30">
        <v>6.7878711366884694</v>
      </c>
      <c r="AH415" s="88">
        <v>7.8349695702283606</v>
      </c>
    </row>
    <row r="416" spans="1:34" ht="15" customHeight="1" x14ac:dyDescent="0.25">
      <c r="A416" s="47" t="s">
        <v>10</v>
      </c>
      <c r="B416" s="47" t="s">
        <v>11</v>
      </c>
      <c r="C416" s="47" t="s">
        <v>12</v>
      </c>
      <c r="D416" s="47" t="s">
        <v>13</v>
      </c>
      <c r="E416" s="47" t="s">
        <v>14</v>
      </c>
      <c r="F416" s="47" t="s">
        <v>15</v>
      </c>
      <c r="G416" s="47" t="s">
        <v>20</v>
      </c>
      <c r="H416" s="48" t="s">
        <v>18</v>
      </c>
      <c r="I416" s="49">
        <v>298</v>
      </c>
      <c r="J416" s="50">
        <v>6.3583130373870561E-2</v>
      </c>
      <c r="K416" s="50">
        <v>0.11065977582174494</v>
      </c>
      <c r="L416" s="50">
        <v>0.10899573296916194</v>
      </c>
      <c r="M416" s="50">
        <v>0.13215023466787712</v>
      </c>
      <c r="N416" s="50">
        <v>0.12567287360770663</v>
      </c>
      <c r="O416" s="50">
        <v>0.11826654061134728</v>
      </c>
      <c r="P416" s="50">
        <v>0.10400969460359467</v>
      </c>
      <c r="Q416" s="50">
        <v>0.13066486330565444</v>
      </c>
      <c r="R416" s="50">
        <v>0.1636150127957785</v>
      </c>
      <c r="S416" s="50">
        <v>9.8601359691750656E-3</v>
      </c>
      <c r="T416" s="50">
        <v>8.8482234113364429E-3</v>
      </c>
      <c r="U416" s="50">
        <v>8.55749468869536E-3</v>
      </c>
      <c r="V416" s="50">
        <v>9.7692159556753803E-3</v>
      </c>
      <c r="W416" s="50">
        <v>6.6447461478279608E-3</v>
      </c>
      <c r="X416" s="50">
        <v>7.5508737552824898E-3</v>
      </c>
      <c r="Y416" s="50">
        <v>6.3014954959525124E-3</v>
      </c>
      <c r="Z416" s="50">
        <v>5.1456128251771063E-3</v>
      </c>
      <c r="AA416" s="50">
        <v>4.5950512000653638E-3</v>
      </c>
      <c r="AB416" s="50">
        <v>5.8948584331830036E-3</v>
      </c>
      <c r="AC416" s="50">
        <v>5.2518450558875713E-3</v>
      </c>
      <c r="AD416" s="50">
        <v>4.3823707892062039E-3</v>
      </c>
      <c r="AE416" s="50">
        <v>4.0542187389276405E-3</v>
      </c>
      <c r="AF416" s="50">
        <v>4.3160111839960925E-3</v>
      </c>
      <c r="AG416" s="30">
        <v>3.8151369270712299E-3</v>
      </c>
      <c r="AH416" s="88">
        <v>4.4036607542965959E-3</v>
      </c>
    </row>
    <row r="417" spans="1:34" ht="15" customHeight="1" x14ac:dyDescent="0.25">
      <c r="A417" s="47" t="s">
        <v>10</v>
      </c>
      <c r="B417" s="47" t="s">
        <v>11</v>
      </c>
      <c r="C417" s="47" t="s">
        <v>12</v>
      </c>
      <c r="D417" s="47" t="s">
        <v>13</v>
      </c>
      <c r="E417" s="47" t="s">
        <v>14</v>
      </c>
      <c r="F417" s="47" t="s">
        <v>15</v>
      </c>
      <c r="G417" s="47" t="s">
        <v>21</v>
      </c>
      <c r="H417" s="48" t="s">
        <v>16</v>
      </c>
      <c r="I417" s="49">
        <v>25</v>
      </c>
      <c r="J417" s="50">
        <v>0</v>
      </c>
      <c r="K417" s="50">
        <v>0</v>
      </c>
      <c r="L417" s="50">
        <v>0</v>
      </c>
      <c r="M417" s="50">
        <v>0</v>
      </c>
      <c r="N417" s="50">
        <v>0</v>
      </c>
      <c r="O417" s="50">
        <v>1.8470088749999934E-5</v>
      </c>
      <c r="P417" s="50">
        <v>1.9963675000000069E-5</v>
      </c>
      <c r="Q417" s="50">
        <v>1.6321624999999995E-5</v>
      </c>
      <c r="R417" s="50">
        <v>1.6150124999999971E-5</v>
      </c>
      <c r="S417" s="50">
        <v>1.1565166666666667E-5</v>
      </c>
      <c r="T417" s="50">
        <v>1.0990250000000004E-5</v>
      </c>
      <c r="U417" s="50">
        <v>0</v>
      </c>
      <c r="V417" s="50">
        <v>6.5902414476127168E-4</v>
      </c>
      <c r="W417" s="50">
        <v>1.1062094104208266E-3</v>
      </c>
      <c r="X417" s="50">
        <v>1.1301787496584999E-3</v>
      </c>
      <c r="Y417" s="50">
        <v>5.3576135793754445E-4</v>
      </c>
      <c r="Z417" s="50">
        <v>4.2438257385398002E-4</v>
      </c>
      <c r="AA417" s="50">
        <v>1.1313863560234499E-3</v>
      </c>
      <c r="AB417" s="50">
        <v>6.2553051648856269E-3</v>
      </c>
      <c r="AC417" s="50">
        <v>2.3178390188723132E-4</v>
      </c>
      <c r="AD417" s="50">
        <v>3.2089176751687445E-4</v>
      </c>
      <c r="AE417" s="50">
        <v>3.2516713029331727E-4</v>
      </c>
      <c r="AF417" s="50">
        <v>3.2415817110116704E-3</v>
      </c>
      <c r="AG417" s="30">
        <v>1.5615506930496636E-4</v>
      </c>
      <c r="AH417" s="88">
        <v>1.4516868514660017E-4</v>
      </c>
    </row>
    <row r="418" spans="1:34" ht="15" customHeight="1" x14ac:dyDescent="0.25">
      <c r="A418" s="47" t="s">
        <v>10</v>
      </c>
      <c r="B418" s="47" t="s">
        <v>11</v>
      </c>
      <c r="C418" s="47" t="s">
        <v>12</v>
      </c>
      <c r="D418" s="47" t="s">
        <v>13</v>
      </c>
      <c r="E418" s="47" t="s">
        <v>14</v>
      </c>
      <c r="F418" s="47" t="s">
        <v>15</v>
      </c>
      <c r="G418" s="47" t="s">
        <v>21</v>
      </c>
      <c r="H418" s="48" t="s">
        <v>17</v>
      </c>
      <c r="I418" s="49">
        <v>1</v>
      </c>
      <c r="J418" s="50">
        <v>0</v>
      </c>
      <c r="K418" s="50">
        <v>0</v>
      </c>
      <c r="L418" s="50">
        <v>0</v>
      </c>
      <c r="M418" s="50">
        <v>0</v>
      </c>
      <c r="N418" s="50">
        <v>0</v>
      </c>
      <c r="O418" s="50">
        <v>4.8122966999318992E-2</v>
      </c>
      <c r="P418" s="50">
        <v>5.2014437299882303E-2</v>
      </c>
      <c r="Q418" s="50">
        <v>4.2525243483210795E-2</v>
      </c>
      <c r="R418" s="50">
        <v>4.2078408118633323E-2</v>
      </c>
      <c r="S418" s="50">
        <v>2.7246862699999992E-2</v>
      </c>
      <c r="T418" s="50">
        <v>2.5876140899999994E-2</v>
      </c>
      <c r="U418" s="50">
        <v>0</v>
      </c>
      <c r="V418" s="50">
        <v>1.3872591989125842</v>
      </c>
      <c r="W418" s="50">
        <v>0.19820323968745443</v>
      </c>
      <c r="X418" s="50">
        <v>0.234127</v>
      </c>
      <c r="Y418" s="50">
        <v>0.25468422633032306</v>
      </c>
      <c r="Z418" s="50">
        <v>0.26443626557773564</v>
      </c>
      <c r="AA418" s="50">
        <v>0.24905735793737674</v>
      </c>
      <c r="AB418" s="50">
        <v>0.22261826617848537</v>
      </c>
      <c r="AC418" s="50">
        <v>0.20433038704099846</v>
      </c>
      <c r="AD418" s="50">
        <v>0.21638972529814182</v>
      </c>
      <c r="AE418" s="50">
        <v>0.19031610175673594</v>
      </c>
      <c r="AF418" s="50">
        <v>0.14565464474957124</v>
      </c>
      <c r="AG418" s="30">
        <v>0.20101171870269888</v>
      </c>
      <c r="AH418" s="88">
        <v>0.18565835726658345</v>
      </c>
    </row>
    <row r="419" spans="1:34" ht="15" customHeight="1" x14ac:dyDescent="0.25">
      <c r="A419" s="47" t="s">
        <v>10</v>
      </c>
      <c r="B419" s="47" t="s">
        <v>11</v>
      </c>
      <c r="C419" s="47" t="s">
        <v>12</v>
      </c>
      <c r="D419" s="47" t="s">
        <v>13</v>
      </c>
      <c r="E419" s="47" t="s">
        <v>14</v>
      </c>
      <c r="F419" s="47" t="s">
        <v>15</v>
      </c>
      <c r="G419" s="47" t="s">
        <v>21</v>
      </c>
      <c r="H419" s="48" t="s">
        <v>18</v>
      </c>
      <c r="I419" s="49">
        <v>298</v>
      </c>
      <c r="J419" s="50">
        <v>0</v>
      </c>
      <c r="K419" s="50">
        <v>0</v>
      </c>
      <c r="L419" s="50">
        <v>0</v>
      </c>
      <c r="M419" s="50">
        <v>0</v>
      </c>
      <c r="N419" s="50">
        <v>0</v>
      </c>
      <c r="O419" s="50">
        <v>2.2016345789999916E-5</v>
      </c>
      <c r="P419" s="50">
        <v>2.3796700600000086E-5</v>
      </c>
      <c r="Q419" s="50">
        <v>1.9455376999999997E-5</v>
      </c>
      <c r="R419" s="50">
        <v>1.9250948999999966E-5</v>
      </c>
      <c r="S419" s="50">
        <v>1.3785678666666669E-5</v>
      </c>
      <c r="T419" s="50">
        <v>1.3100378000000004E-5</v>
      </c>
      <c r="U419" s="50">
        <v>0</v>
      </c>
      <c r="V419" s="50">
        <v>7.1726406380372544E-4</v>
      </c>
      <c r="W419" s="50">
        <v>1.1177965381962006E-4</v>
      </c>
      <c r="X419" s="50">
        <v>1.2900270959293199E-4</v>
      </c>
      <c r="Y419" s="50">
        <v>1.3900997666155306E-4</v>
      </c>
      <c r="Z419" s="50">
        <v>1.4374426203394417E-4</v>
      </c>
      <c r="AA419" s="50">
        <v>1.3407807437995241E-4</v>
      </c>
      <c r="AB419" s="50">
        <v>1.366895185436674E-4</v>
      </c>
      <c r="AC419" s="50">
        <v>1.1215009704957968E-4</v>
      </c>
      <c r="AD419" s="50">
        <v>1.1611631688011438E-4</v>
      </c>
      <c r="AE419" s="50">
        <v>1.0225624857251411E-4</v>
      </c>
      <c r="AF419" s="50">
        <v>8.5432679525911551E-5</v>
      </c>
      <c r="AG419" s="30">
        <v>1.041481026115199E-4</v>
      </c>
      <c r="AH419" s="88">
        <v>9.8815232694747417E-5</v>
      </c>
    </row>
    <row r="420" spans="1:34" ht="15" customHeight="1" x14ac:dyDescent="0.25">
      <c r="A420" s="47" t="s">
        <v>10</v>
      </c>
      <c r="B420" s="47" t="s">
        <v>11</v>
      </c>
      <c r="C420" s="47" t="s">
        <v>12</v>
      </c>
      <c r="D420" s="47" t="s">
        <v>13</v>
      </c>
      <c r="E420" s="47" t="s">
        <v>14</v>
      </c>
      <c r="F420" s="47" t="s">
        <v>15</v>
      </c>
      <c r="G420" s="47" t="s">
        <v>22</v>
      </c>
      <c r="H420" s="48" t="s">
        <v>16</v>
      </c>
      <c r="I420" s="49">
        <v>25</v>
      </c>
      <c r="J420" s="50">
        <v>1.3018489621792624E-7</v>
      </c>
      <c r="K420" s="50">
        <v>3.0895612356060579E-7</v>
      </c>
      <c r="L420" s="50">
        <v>5.1385665163010852E-8</v>
      </c>
      <c r="M420" s="50">
        <v>1.3571351573716373E-8</v>
      </c>
      <c r="N420" s="50">
        <v>1.7085411304626005E-8</v>
      </c>
      <c r="O420" s="50">
        <v>2.7690807386958959E-8</v>
      </c>
      <c r="P420" s="50">
        <v>1.5805364699766178E-7</v>
      </c>
      <c r="Q420" s="50">
        <v>7.9813942222945309E-8</v>
      </c>
      <c r="R420" s="50">
        <v>6.751586834470942E-8</v>
      </c>
      <c r="S420" s="50">
        <v>3.1638766123151412E-8</v>
      </c>
      <c r="T420" s="50">
        <v>2.4349723498169707E-8</v>
      </c>
      <c r="U420" s="50">
        <v>9.5207570996234294E-9</v>
      </c>
      <c r="V420" s="50">
        <v>1.5449779544593489E-8</v>
      </c>
      <c r="W420" s="50">
        <v>3.3456370245688634E-8</v>
      </c>
      <c r="X420" s="50">
        <v>5.5846996772586556E-8</v>
      </c>
      <c r="Y420" s="50">
        <v>8.9553426988472274E-8</v>
      </c>
      <c r="Z420" s="50">
        <v>1.2325471432075941E-7</v>
      </c>
      <c r="AA420" s="50">
        <v>1.1241319256008517E-7</v>
      </c>
      <c r="AB420" s="50">
        <v>1.3477790800988331E-7</v>
      </c>
      <c r="AC420" s="50">
        <v>1.6109591057331644E-7</v>
      </c>
      <c r="AD420" s="50">
        <v>2.2721497367792059E-7</v>
      </c>
      <c r="AE420" s="50">
        <v>2.1737361715745828E-7</v>
      </c>
      <c r="AF420" s="50">
        <v>3.4809882836962441E-7</v>
      </c>
      <c r="AG420" s="30">
        <v>6.50962223211308E-7</v>
      </c>
      <c r="AH420" s="88">
        <v>9.6229152513857157E-7</v>
      </c>
    </row>
    <row r="421" spans="1:34" ht="15" customHeight="1" x14ac:dyDescent="0.25">
      <c r="A421" s="47" t="s">
        <v>10</v>
      </c>
      <c r="B421" s="47" t="s">
        <v>11</v>
      </c>
      <c r="C421" s="47" t="s">
        <v>12</v>
      </c>
      <c r="D421" s="47" t="s">
        <v>13</v>
      </c>
      <c r="E421" s="47" t="s">
        <v>14</v>
      </c>
      <c r="F421" s="47" t="s">
        <v>15</v>
      </c>
      <c r="G421" s="47" t="s">
        <v>22</v>
      </c>
      <c r="H421" s="48" t="s">
        <v>18</v>
      </c>
      <c r="I421" s="49">
        <v>298</v>
      </c>
      <c r="J421" s="50">
        <v>3.1036079258353613E-7</v>
      </c>
      <c r="K421" s="50">
        <v>7.3655139856848421E-7</v>
      </c>
      <c r="L421" s="50">
        <v>1.2250342574861783E-7</v>
      </c>
      <c r="M421" s="50">
        <v>3.2354102151739831E-8</v>
      </c>
      <c r="N421" s="50">
        <v>4.0731620550228402E-8</v>
      </c>
      <c r="O421" s="50">
        <v>6.6014884810510159E-8</v>
      </c>
      <c r="P421" s="50">
        <v>3.7679989444242556E-7</v>
      </c>
      <c r="Q421" s="50">
        <v>1.902764382595016E-7</v>
      </c>
      <c r="R421" s="50">
        <v>1.6095783013378724E-7</v>
      </c>
      <c r="S421" s="50">
        <v>7.5426818437592976E-8</v>
      </c>
      <c r="T421" s="50">
        <v>5.8049740819636577E-8</v>
      </c>
      <c r="U421" s="50">
        <v>2.2697484925502255E-8</v>
      </c>
      <c r="V421" s="50">
        <v>3.5273537608314039E-8</v>
      </c>
      <c r="W421" s="50">
        <v>7.9755929490441497E-8</v>
      </c>
      <c r="X421" s="50">
        <v>1.3313998920645989E-7</v>
      </c>
      <c r="Y421" s="50">
        <v>2.1349536994051797E-7</v>
      </c>
      <c r="Z421" s="50">
        <v>2.9383923894069052E-7</v>
      </c>
      <c r="AA421" s="50">
        <v>2.6799305106324309E-7</v>
      </c>
      <c r="AB421" s="50">
        <v>3.2131053269556173E-7</v>
      </c>
      <c r="AC421" s="50">
        <v>3.8405265080678647E-7</v>
      </c>
      <c r="AD421" s="50">
        <v>5.4168049724816278E-7</v>
      </c>
      <c r="AE421" s="50">
        <v>5.1821870330338057E-7</v>
      </c>
      <c r="AF421" s="50">
        <v>8.2986760683318449E-7</v>
      </c>
      <c r="AG421" s="30">
        <v>1.5518939401357586E-6</v>
      </c>
      <c r="AH421" s="88">
        <v>2.2941029959303545E-6</v>
      </c>
    </row>
    <row r="422" spans="1:34" ht="15" customHeight="1" x14ac:dyDescent="0.25">
      <c r="A422" s="47" t="s">
        <v>10</v>
      </c>
      <c r="B422" s="47" t="s">
        <v>11</v>
      </c>
      <c r="C422" s="47" t="s">
        <v>12</v>
      </c>
      <c r="D422" s="47" t="s">
        <v>13</v>
      </c>
      <c r="E422" s="47" t="s">
        <v>14</v>
      </c>
      <c r="F422" s="47" t="s">
        <v>15</v>
      </c>
      <c r="G422" s="47" t="s">
        <v>23</v>
      </c>
      <c r="H422" s="48" t="s">
        <v>16</v>
      </c>
      <c r="I422" s="49">
        <v>25</v>
      </c>
      <c r="J422" s="50">
        <v>3.158159120000003E-2</v>
      </c>
      <c r="K422" s="50">
        <v>2.7557254400000088E-2</v>
      </c>
      <c r="L422" s="50">
        <v>3.6307027200000043E-2</v>
      </c>
      <c r="M422" s="50">
        <v>3.8169070400000109E-2</v>
      </c>
      <c r="N422" s="50">
        <v>3.5873431999999948E-2</v>
      </c>
      <c r="O422" s="50">
        <v>3.7276488527999883E-2</v>
      </c>
      <c r="P422" s="50">
        <v>3.7123758399999998E-2</v>
      </c>
      <c r="Q422" s="50">
        <v>3.472027280000009E-2</v>
      </c>
      <c r="R422" s="50">
        <v>3.5998423999999876E-2</v>
      </c>
      <c r="S422" s="50">
        <v>4.2046870901115245E-2</v>
      </c>
      <c r="T422" s="50">
        <v>3.6100148309533314E-2</v>
      </c>
      <c r="U422" s="50">
        <v>2.6392049015078849E-2</v>
      </c>
      <c r="V422" s="50">
        <v>2.2967377996682799E-2</v>
      </c>
      <c r="W422" s="50">
        <v>2.5871904872055547E-2</v>
      </c>
      <c r="X422" s="50">
        <v>2.5182861380343452E-2</v>
      </c>
      <c r="Y422" s="50">
        <v>1.8382572018861194E-2</v>
      </c>
      <c r="Z422" s="50">
        <v>1.1818919045366295E-2</v>
      </c>
      <c r="AA422" s="50">
        <v>1.1656465726768241E-2</v>
      </c>
      <c r="AB422" s="50">
        <v>1.2260312241583521E-2</v>
      </c>
      <c r="AC422" s="50">
        <v>1.277464312379888E-2</v>
      </c>
      <c r="AD422" s="50">
        <v>1.0940612705260819E-2</v>
      </c>
      <c r="AE422" s="50">
        <v>1.0681423623125016E-2</v>
      </c>
      <c r="AF422" s="50">
        <v>1.392081090242344E-2</v>
      </c>
      <c r="AG422" s="30">
        <v>1.3493017679080775E-2</v>
      </c>
      <c r="AH422" s="88">
        <v>1.3227992910924777E-2</v>
      </c>
    </row>
    <row r="423" spans="1:34" ht="15" customHeight="1" x14ac:dyDescent="0.25">
      <c r="A423" s="47" t="s">
        <v>10</v>
      </c>
      <c r="B423" s="47" t="s">
        <v>11</v>
      </c>
      <c r="C423" s="47" t="s">
        <v>12</v>
      </c>
      <c r="D423" s="47" t="s">
        <v>13</v>
      </c>
      <c r="E423" s="47" t="s">
        <v>14</v>
      </c>
      <c r="F423" s="47" t="s">
        <v>15</v>
      </c>
      <c r="G423" s="47" t="s">
        <v>23</v>
      </c>
      <c r="H423" s="48" t="s">
        <v>18</v>
      </c>
      <c r="I423" s="49">
        <v>298</v>
      </c>
      <c r="J423" s="50">
        <v>4.9409399432400046E-2</v>
      </c>
      <c r="K423" s="50">
        <v>4.3113324508800135E-2</v>
      </c>
      <c r="L423" s="50">
        <v>5.6802344054400079E-2</v>
      </c>
      <c r="M423" s="50">
        <v>5.9715510640800162E-2</v>
      </c>
      <c r="N423" s="50">
        <v>5.6123984363999908E-2</v>
      </c>
      <c r="O423" s="50">
        <v>5.8319066302055807E-2</v>
      </c>
      <c r="P423" s="50">
        <v>5.8080120016800012E-2</v>
      </c>
      <c r="Q423" s="50">
        <v>5.4319866795600157E-2</v>
      </c>
      <c r="R423" s="50">
        <v>5.63195343479998E-2</v>
      </c>
      <c r="S423" s="50">
        <v>6.5782329524794805E-2</v>
      </c>
      <c r="T423" s="50">
        <v>5.6478682030264876E-2</v>
      </c>
      <c r="U423" s="50">
        <v>4.5394705631422637E-2</v>
      </c>
      <c r="V423" s="50">
        <v>3.9409507923848383E-2</v>
      </c>
      <c r="W423" s="50">
        <v>4.9096175773345914E-2</v>
      </c>
      <c r="X423" s="50">
        <v>4.3808149516834718E-2</v>
      </c>
      <c r="Y423" s="50">
        <v>3.8506832787734729E-2</v>
      </c>
      <c r="Z423" s="50">
        <v>2.5277533645808415E-2</v>
      </c>
      <c r="AA423" s="50">
        <v>2.6482506174006836E-2</v>
      </c>
      <c r="AB423" s="50">
        <v>2.490197767039861E-2</v>
      </c>
      <c r="AC423" s="50">
        <v>2.541789286008303E-2</v>
      </c>
      <c r="AD423" s="50">
        <v>2.2751778086810871E-2</v>
      </c>
      <c r="AE423" s="50">
        <v>2.2656186095417391E-2</v>
      </c>
      <c r="AF423" s="50">
        <v>2.7404936891369729E-2</v>
      </c>
      <c r="AG423" s="30">
        <v>2.6146146257689868E-2</v>
      </c>
      <c r="AH423" s="88">
        <v>2.4927261888395665E-2</v>
      </c>
    </row>
    <row r="424" spans="1:34" ht="15" customHeight="1" x14ac:dyDescent="0.25">
      <c r="A424" s="47" t="s">
        <v>10</v>
      </c>
      <c r="B424" s="47" t="s">
        <v>11</v>
      </c>
      <c r="C424" s="47" t="s">
        <v>12</v>
      </c>
      <c r="D424" s="47" t="s">
        <v>13</v>
      </c>
      <c r="E424" s="47" t="s">
        <v>14</v>
      </c>
      <c r="F424" s="47" t="s">
        <v>15</v>
      </c>
      <c r="G424" s="47" t="s">
        <v>24</v>
      </c>
      <c r="H424" s="48" t="s">
        <v>16</v>
      </c>
      <c r="I424" s="49">
        <v>25</v>
      </c>
      <c r="J424" s="50">
        <v>0</v>
      </c>
      <c r="K424" s="50">
        <v>0</v>
      </c>
      <c r="L424" s="50">
        <v>0</v>
      </c>
      <c r="M424" s="50">
        <v>0</v>
      </c>
      <c r="N424" s="50">
        <v>0</v>
      </c>
      <c r="O424" s="50">
        <v>0</v>
      </c>
      <c r="P424" s="50">
        <v>0</v>
      </c>
      <c r="Q424" s="50">
        <v>0</v>
      </c>
      <c r="R424" s="50">
        <v>0</v>
      </c>
      <c r="S424" s="50">
        <v>0</v>
      </c>
      <c r="T424" s="50">
        <v>0</v>
      </c>
      <c r="U424" s="50">
        <v>3.5396625000000001E-5</v>
      </c>
      <c r="V424" s="50">
        <v>1.7994080658489339E-3</v>
      </c>
      <c r="W424" s="50">
        <v>1.7042477580168371E-3</v>
      </c>
      <c r="X424" s="50">
        <v>1.7234922608218126E-3</v>
      </c>
      <c r="Y424" s="50">
        <v>1.791513851479225E-3</v>
      </c>
      <c r="Z424" s="50">
        <v>1.7285465628972094E-3</v>
      </c>
      <c r="AA424" s="50">
        <v>1.6646879847753468E-3</v>
      </c>
      <c r="AB424" s="50">
        <v>1.6757546709489325E-3</v>
      </c>
      <c r="AC424" s="50">
        <v>1.6264799842134361E-3</v>
      </c>
      <c r="AD424" s="50">
        <v>1.6017942679218032E-3</v>
      </c>
      <c r="AE424" s="50">
        <v>1.5204683873323776E-3</v>
      </c>
      <c r="AF424" s="50">
        <v>1.4585562776371116E-3</v>
      </c>
      <c r="AG424" s="30">
        <v>1.3912705280649284E-3</v>
      </c>
      <c r="AH424" s="88">
        <v>1.306724851929273E-3</v>
      </c>
    </row>
    <row r="425" spans="1:34" ht="15" customHeight="1" x14ac:dyDescent="0.25">
      <c r="A425" s="47" t="s">
        <v>10</v>
      </c>
      <c r="B425" s="47" t="s">
        <v>11</v>
      </c>
      <c r="C425" s="47" t="s">
        <v>12</v>
      </c>
      <c r="D425" s="47" t="s">
        <v>13</v>
      </c>
      <c r="E425" s="47" t="s">
        <v>14</v>
      </c>
      <c r="F425" s="47" t="s">
        <v>15</v>
      </c>
      <c r="G425" s="47" t="s">
        <v>24</v>
      </c>
      <c r="H425" s="48" t="s">
        <v>18</v>
      </c>
      <c r="I425" s="49">
        <v>298</v>
      </c>
      <c r="J425" s="50">
        <v>0</v>
      </c>
      <c r="K425" s="50">
        <v>0</v>
      </c>
      <c r="L425" s="50">
        <v>0</v>
      </c>
      <c r="M425" s="50">
        <v>0</v>
      </c>
      <c r="N425" s="50">
        <v>0</v>
      </c>
      <c r="O425" s="50">
        <v>0</v>
      </c>
      <c r="P425" s="50">
        <v>0</v>
      </c>
      <c r="Q425" s="50">
        <v>0</v>
      </c>
      <c r="R425" s="50">
        <v>0</v>
      </c>
      <c r="S425" s="50">
        <v>0</v>
      </c>
      <c r="T425" s="50">
        <v>0</v>
      </c>
      <c r="U425" s="50">
        <v>4.2192776999999997E-5</v>
      </c>
      <c r="V425" s="50">
        <v>4.2227981285308793E-3</v>
      </c>
      <c r="W425" s="50">
        <v>3.9934017940167653E-3</v>
      </c>
      <c r="X425" s="50">
        <v>4.032092049477601E-3</v>
      </c>
      <c r="Y425" s="50">
        <v>4.1923320799696212E-3</v>
      </c>
      <c r="Z425" s="50">
        <v>4.0525905935756513E-3</v>
      </c>
      <c r="AA425" s="50">
        <v>3.9044645175418577E-3</v>
      </c>
      <c r="AB425" s="50">
        <v>3.9305264513290316E-3</v>
      </c>
      <c r="AC425" s="50">
        <v>3.814706669688292E-3</v>
      </c>
      <c r="AD425" s="50">
        <v>3.7590106982454919E-3</v>
      </c>
      <c r="AE425" s="50">
        <v>3.5681591879722597E-3</v>
      </c>
      <c r="AF425" s="50">
        <v>3.4228669445448916E-3</v>
      </c>
      <c r="AG425" s="30">
        <v>3.264964111736371E-3</v>
      </c>
      <c r="AH425" s="88">
        <v>3.0665565462650217E-3</v>
      </c>
    </row>
    <row r="426" spans="1:34" ht="15" customHeight="1" x14ac:dyDescent="0.25">
      <c r="A426" s="47" t="s">
        <v>10</v>
      </c>
      <c r="B426" s="47" t="s">
        <v>11</v>
      </c>
      <c r="C426" s="47" t="s">
        <v>12</v>
      </c>
      <c r="D426" s="47" t="s">
        <v>13</v>
      </c>
      <c r="E426" s="47" t="s">
        <v>14</v>
      </c>
      <c r="F426" s="47" t="s">
        <v>15</v>
      </c>
      <c r="G426" s="47" t="s">
        <v>25</v>
      </c>
      <c r="H426" s="48" t="s">
        <v>16</v>
      </c>
      <c r="I426" s="49">
        <v>25</v>
      </c>
      <c r="J426" s="50">
        <v>0</v>
      </c>
      <c r="K426" s="50">
        <v>0</v>
      </c>
      <c r="L426" s="50">
        <v>0</v>
      </c>
      <c r="M426" s="50">
        <v>1.8406574999999992E-5</v>
      </c>
      <c r="N426" s="50">
        <v>0</v>
      </c>
      <c r="O426" s="50">
        <v>0</v>
      </c>
      <c r="P426" s="50">
        <v>0</v>
      </c>
      <c r="Q426" s="50">
        <v>0</v>
      </c>
      <c r="R426" s="50">
        <v>0</v>
      </c>
      <c r="S426" s="50">
        <v>0</v>
      </c>
      <c r="T426" s="50">
        <v>0</v>
      </c>
      <c r="U426" s="50">
        <v>0</v>
      </c>
      <c r="V426" s="50">
        <v>0</v>
      </c>
      <c r="W426" s="50">
        <v>0</v>
      </c>
      <c r="X426" s="50">
        <v>0</v>
      </c>
      <c r="Y426" s="50">
        <v>0</v>
      </c>
      <c r="Z426" s="50">
        <v>0</v>
      </c>
      <c r="AA426" s="50">
        <v>0</v>
      </c>
      <c r="AB426" s="50">
        <v>0</v>
      </c>
      <c r="AC426" s="50">
        <v>0</v>
      </c>
      <c r="AD426" s="50">
        <v>0</v>
      </c>
      <c r="AE426" s="50">
        <v>0</v>
      </c>
      <c r="AF426" s="50">
        <v>0</v>
      </c>
      <c r="AG426" s="30">
        <v>0</v>
      </c>
      <c r="AH426" s="88">
        <v>0</v>
      </c>
    </row>
    <row r="427" spans="1:34" ht="15" customHeight="1" x14ac:dyDescent="0.25">
      <c r="A427" s="47" t="s">
        <v>10</v>
      </c>
      <c r="B427" s="47" t="s">
        <v>11</v>
      </c>
      <c r="C427" s="47" t="s">
        <v>12</v>
      </c>
      <c r="D427" s="47" t="s">
        <v>13</v>
      </c>
      <c r="E427" s="47" t="s">
        <v>14</v>
      </c>
      <c r="F427" s="47" t="s">
        <v>15</v>
      </c>
      <c r="G427" s="47" t="s">
        <v>25</v>
      </c>
      <c r="H427" s="48" t="s">
        <v>17</v>
      </c>
      <c r="I427" s="49">
        <v>1</v>
      </c>
      <c r="J427" s="50">
        <v>0</v>
      </c>
      <c r="K427" s="50">
        <v>0</v>
      </c>
      <c r="L427" s="50">
        <v>0</v>
      </c>
      <c r="M427" s="50">
        <v>1.8281410289999991E-2</v>
      </c>
      <c r="N427" s="50">
        <v>0</v>
      </c>
      <c r="O427" s="50">
        <v>0</v>
      </c>
      <c r="P427" s="50">
        <v>0</v>
      </c>
      <c r="Q427" s="50">
        <v>0</v>
      </c>
      <c r="R427" s="50">
        <v>0</v>
      </c>
      <c r="S427" s="50">
        <v>0</v>
      </c>
      <c r="T427" s="50">
        <v>0</v>
      </c>
      <c r="U427" s="50">
        <v>0</v>
      </c>
      <c r="V427" s="50">
        <v>0</v>
      </c>
      <c r="W427" s="50">
        <v>0</v>
      </c>
      <c r="X427" s="50">
        <v>0</v>
      </c>
      <c r="Y427" s="50">
        <v>0</v>
      </c>
      <c r="Z427" s="50">
        <v>0</v>
      </c>
      <c r="AA427" s="50">
        <v>0</v>
      </c>
      <c r="AB427" s="50">
        <v>0</v>
      </c>
      <c r="AC427" s="50">
        <v>0</v>
      </c>
      <c r="AD427" s="50">
        <v>0</v>
      </c>
      <c r="AE427" s="50">
        <v>0</v>
      </c>
      <c r="AF427" s="50">
        <v>0</v>
      </c>
      <c r="AG427" s="30">
        <v>0</v>
      </c>
      <c r="AH427" s="88">
        <v>0</v>
      </c>
    </row>
    <row r="428" spans="1:34" ht="15" customHeight="1" x14ac:dyDescent="0.25">
      <c r="A428" s="47" t="s">
        <v>10</v>
      </c>
      <c r="B428" s="47" t="s">
        <v>11</v>
      </c>
      <c r="C428" s="47" t="s">
        <v>12</v>
      </c>
      <c r="D428" s="47" t="s">
        <v>13</v>
      </c>
      <c r="E428" s="47" t="s">
        <v>14</v>
      </c>
      <c r="F428" s="47" t="s">
        <v>15</v>
      </c>
      <c r="G428" s="47" t="s">
        <v>25</v>
      </c>
      <c r="H428" s="48" t="s">
        <v>18</v>
      </c>
      <c r="I428" s="49">
        <v>298</v>
      </c>
      <c r="J428" s="50">
        <v>0</v>
      </c>
      <c r="K428" s="50">
        <v>0</v>
      </c>
      <c r="L428" s="50">
        <v>0</v>
      </c>
      <c r="M428" s="50">
        <v>4.3881274799999984E-5</v>
      </c>
      <c r="N428" s="50">
        <v>0</v>
      </c>
      <c r="O428" s="50">
        <v>0</v>
      </c>
      <c r="P428" s="50">
        <v>0</v>
      </c>
      <c r="Q428" s="50">
        <v>0</v>
      </c>
      <c r="R428" s="50">
        <v>0</v>
      </c>
      <c r="S428" s="50">
        <v>0</v>
      </c>
      <c r="T428" s="50">
        <v>0</v>
      </c>
      <c r="U428" s="50">
        <v>0</v>
      </c>
      <c r="V428" s="50">
        <v>0</v>
      </c>
      <c r="W428" s="50">
        <v>0</v>
      </c>
      <c r="X428" s="50">
        <v>0</v>
      </c>
      <c r="Y428" s="50">
        <v>0</v>
      </c>
      <c r="Z428" s="50">
        <v>0</v>
      </c>
      <c r="AA428" s="50">
        <v>0</v>
      </c>
      <c r="AB428" s="50">
        <v>0</v>
      </c>
      <c r="AC428" s="50">
        <v>0</v>
      </c>
      <c r="AD428" s="50">
        <v>0</v>
      </c>
      <c r="AE428" s="50">
        <v>0</v>
      </c>
      <c r="AF428" s="50">
        <v>0</v>
      </c>
      <c r="AG428" s="30">
        <v>0</v>
      </c>
      <c r="AH428" s="88">
        <v>0</v>
      </c>
    </row>
    <row r="429" spans="1:34" ht="15" customHeight="1" x14ac:dyDescent="0.25">
      <c r="A429" s="47" t="s">
        <v>10</v>
      </c>
      <c r="B429" s="47" t="s">
        <v>11</v>
      </c>
      <c r="C429" s="47" t="s">
        <v>12</v>
      </c>
      <c r="D429" s="47" t="s">
        <v>13</v>
      </c>
      <c r="E429" s="47" t="s">
        <v>14</v>
      </c>
      <c r="F429" s="47" t="s">
        <v>15</v>
      </c>
      <c r="G429" s="47" t="s">
        <v>26</v>
      </c>
      <c r="H429" s="48" t="s">
        <v>16</v>
      </c>
      <c r="I429" s="49">
        <v>25</v>
      </c>
      <c r="J429" s="50">
        <v>3.0288000000000009E-5</v>
      </c>
      <c r="K429" s="50">
        <v>3.283199999999998E-5</v>
      </c>
      <c r="L429" s="50">
        <v>2.6654559999999964E-5</v>
      </c>
      <c r="M429" s="50">
        <v>0</v>
      </c>
      <c r="N429" s="50">
        <v>0</v>
      </c>
      <c r="O429" s="50">
        <v>0</v>
      </c>
      <c r="P429" s="50">
        <v>0</v>
      </c>
      <c r="Q429" s="50">
        <v>0</v>
      </c>
      <c r="R429" s="50">
        <v>0</v>
      </c>
      <c r="S429" s="50">
        <v>1.7256022253987985E-4</v>
      </c>
      <c r="T429" s="50">
        <v>5.9095971200000007E-6</v>
      </c>
      <c r="U429" s="50">
        <v>1.7276799415840001E-5</v>
      </c>
      <c r="V429" s="50">
        <v>2.4517600000000001E-5</v>
      </c>
      <c r="W429" s="50">
        <v>2.2768800000000001E-5</v>
      </c>
      <c r="X429" s="50">
        <v>1.4870400000000001E-5</v>
      </c>
      <c r="Y429" s="50">
        <v>2.5053280000000001E-5</v>
      </c>
      <c r="Z429" s="50">
        <v>3.5129119999999997E-5</v>
      </c>
      <c r="AA429" s="50">
        <v>4.4590000000000005E-5</v>
      </c>
      <c r="AB429" s="50">
        <v>4.017920000000001E-5</v>
      </c>
      <c r="AC429" s="50">
        <v>6.5795200000000017E-5</v>
      </c>
      <c r="AD429" s="50">
        <v>5.8705920000000005E-5</v>
      </c>
      <c r="AE429" s="50">
        <v>5.8211519999999991E-5</v>
      </c>
      <c r="AF429" s="50">
        <v>5.788952000000001E-5</v>
      </c>
      <c r="AG429" s="30">
        <v>6.0234959999999999E-5</v>
      </c>
      <c r="AH429" s="88">
        <v>7.2709439999999988E-5</v>
      </c>
    </row>
    <row r="430" spans="1:34" ht="15" customHeight="1" x14ac:dyDescent="0.25">
      <c r="A430" s="47" t="s">
        <v>10</v>
      </c>
      <c r="B430" s="47" t="s">
        <v>11</v>
      </c>
      <c r="C430" s="47" t="s">
        <v>12</v>
      </c>
      <c r="D430" s="47" t="s">
        <v>13</v>
      </c>
      <c r="E430" s="47" t="s">
        <v>14</v>
      </c>
      <c r="F430" s="47" t="s">
        <v>15</v>
      </c>
      <c r="G430" s="47" t="s">
        <v>26</v>
      </c>
      <c r="H430" s="48" t="s">
        <v>18</v>
      </c>
      <c r="I430" s="49">
        <v>298</v>
      </c>
      <c r="J430" s="50">
        <v>7.1078364000000009E-5</v>
      </c>
      <c r="K430" s="50">
        <v>7.7048495999999968E-5</v>
      </c>
      <c r="L430" s="50">
        <v>6.255158867999992E-5</v>
      </c>
      <c r="M430" s="50">
        <v>0</v>
      </c>
      <c r="N430" s="50">
        <v>0</v>
      </c>
      <c r="O430" s="50">
        <v>0</v>
      </c>
      <c r="P430" s="50">
        <v>0</v>
      </c>
      <c r="Q430" s="50">
        <v>0</v>
      </c>
      <c r="R430" s="50">
        <v>0</v>
      </c>
      <c r="S430" s="50">
        <v>4.0495570224546309E-4</v>
      </c>
      <c r="T430" s="50">
        <v>1.3868347041360001E-5</v>
      </c>
      <c r="U430" s="50">
        <v>4.0544329029122514E-5</v>
      </c>
      <c r="V430" s="50">
        <v>5.7536677800000004E-5</v>
      </c>
      <c r="W430" s="50">
        <v>5.3432681400000009E-5</v>
      </c>
      <c r="X430" s="50">
        <v>3.4897111200000002E-5</v>
      </c>
      <c r="Y430" s="50">
        <v>5.8793784840000001E-5</v>
      </c>
      <c r="Z430" s="50">
        <v>8.2439262360000019E-5</v>
      </c>
      <c r="AA430" s="50">
        <v>1.0464158250000001E-4</v>
      </c>
      <c r="AB430" s="50">
        <v>9.4290537600000006E-5</v>
      </c>
      <c r="AC430" s="50">
        <v>1.5440488559999998E-4</v>
      </c>
      <c r="AD430" s="50">
        <v>1.3776811776000002E-4</v>
      </c>
      <c r="AE430" s="50">
        <v>1.3660788456E-4</v>
      </c>
      <c r="AF430" s="50">
        <v>1.3585223105999999E-4</v>
      </c>
      <c r="AG430" s="30">
        <v>1.4135639238000003E-4</v>
      </c>
      <c r="AH430" s="88">
        <v>1.7063087832000002E-4</v>
      </c>
    </row>
    <row r="431" spans="1:34" ht="15" customHeight="1" x14ac:dyDescent="0.25">
      <c r="A431" s="47" t="s">
        <v>10</v>
      </c>
      <c r="B431" s="47" t="s">
        <v>11</v>
      </c>
      <c r="C431" s="47" t="s">
        <v>12</v>
      </c>
      <c r="D431" s="47" t="s">
        <v>13</v>
      </c>
      <c r="E431" s="47" t="s">
        <v>14</v>
      </c>
      <c r="F431" s="47" t="s">
        <v>15</v>
      </c>
      <c r="G431" s="47" t="s">
        <v>779</v>
      </c>
      <c r="H431" s="48" t="s">
        <v>16</v>
      </c>
      <c r="I431" s="49">
        <v>25</v>
      </c>
      <c r="J431" s="50">
        <v>2.5570629009620142E-4</v>
      </c>
      <c r="K431" s="50">
        <v>4.923730938673599E-4</v>
      </c>
      <c r="L431" s="50">
        <v>5.1022039335393816E-5</v>
      </c>
      <c r="M431" s="50">
        <v>5.8296903646362293E-5</v>
      </c>
      <c r="N431" s="50">
        <v>5.0892014587961366E-5</v>
      </c>
      <c r="O431" s="50">
        <v>4.646240319112803E-5</v>
      </c>
      <c r="P431" s="50">
        <v>3.5073796353997619E-5</v>
      </c>
      <c r="Q431" s="50">
        <v>1.9707811058377969E-5</v>
      </c>
      <c r="R431" s="50">
        <v>2.3681234131928101E-5</v>
      </c>
      <c r="S431" s="50">
        <v>1.6483748198162525E-5</v>
      </c>
      <c r="T431" s="50">
        <v>1.6820450342207517E-5</v>
      </c>
      <c r="U431" s="50">
        <v>2.8587331208667897E-6</v>
      </c>
      <c r="V431" s="50">
        <v>2.8191878925720922E-6</v>
      </c>
      <c r="W431" s="50">
        <v>2.007150724755547E-6</v>
      </c>
      <c r="X431" s="50">
        <v>3.0280628241409621E-6</v>
      </c>
      <c r="Y431" s="50">
        <v>2.5326847931596984E-6</v>
      </c>
      <c r="Z431" s="50">
        <v>2.6672506187756908E-6</v>
      </c>
      <c r="AA431" s="50">
        <v>2.3118585853498583E-6</v>
      </c>
      <c r="AB431" s="50">
        <v>2.5957345445489815E-6</v>
      </c>
      <c r="AC431" s="50">
        <v>2.4748715514305427E-6</v>
      </c>
      <c r="AD431" s="50">
        <v>2.5896755400395278E-6</v>
      </c>
      <c r="AE431" s="50">
        <v>2.1762522451107179E-6</v>
      </c>
      <c r="AF431" s="50">
        <v>2.9775700957415724E-6</v>
      </c>
      <c r="AG431" s="30">
        <v>4.088705408185809E-6</v>
      </c>
      <c r="AH431" s="88">
        <v>4.5086109400348086E-6</v>
      </c>
    </row>
    <row r="432" spans="1:34" ht="15" customHeight="1" x14ac:dyDescent="0.25">
      <c r="A432" s="47" t="s">
        <v>10</v>
      </c>
      <c r="B432" s="47" t="s">
        <v>11</v>
      </c>
      <c r="C432" s="47" t="s">
        <v>12</v>
      </c>
      <c r="D432" s="47" t="s">
        <v>13</v>
      </c>
      <c r="E432" s="47" t="s">
        <v>14</v>
      </c>
      <c r="F432" s="47" t="s">
        <v>15</v>
      </c>
      <c r="G432" s="47" t="s">
        <v>779</v>
      </c>
      <c r="H432" s="48" t="s">
        <v>17</v>
      </c>
      <c r="I432" s="49">
        <v>1</v>
      </c>
      <c r="J432" s="50">
        <v>0.25216049620686742</v>
      </c>
      <c r="K432" s="50">
        <v>0.48554552029906572</v>
      </c>
      <c r="L432" s="50">
        <v>5.031453372327635E-2</v>
      </c>
      <c r="M432" s="50">
        <v>5.748851991579939E-2</v>
      </c>
      <c r="N432" s="50">
        <v>5.018631198567497E-2</v>
      </c>
      <c r="O432" s="50">
        <v>4.5818124533544391E-2</v>
      </c>
      <c r="P432" s="50">
        <v>3.4587439711222183E-2</v>
      </c>
      <c r="Q432" s="50">
        <v>1.9434529411701793E-2</v>
      </c>
      <c r="R432" s="50">
        <v>2.3352854351965366E-2</v>
      </c>
      <c r="S432" s="50">
        <v>1.6073813236521291E-2</v>
      </c>
      <c r="T432" s="50">
        <v>1.6410398115255007E-2</v>
      </c>
      <c r="U432" s="50">
        <v>2.8190920215907696E-3</v>
      </c>
      <c r="V432" s="50">
        <v>1.3148017987197594E-3</v>
      </c>
      <c r="W432" s="50">
        <v>1.9795943068386984E-3</v>
      </c>
      <c r="X432" s="50">
        <v>2.9778144104943127E-3</v>
      </c>
      <c r="Y432" s="50">
        <v>2.4990551519279212E-3</v>
      </c>
      <c r="Z432" s="50">
        <v>2.630264743528669E-3</v>
      </c>
      <c r="AA432" s="50">
        <v>2.2798008129663407E-3</v>
      </c>
      <c r="AB432" s="50">
        <v>2.5597403588645687E-3</v>
      </c>
      <c r="AC432" s="50">
        <v>2.4405533325840391E-3</v>
      </c>
      <c r="AD432" s="50">
        <v>2.55376537255098E-3</v>
      </c>
      <c r="AE432" s="50">
        <v>2.1460748806451822E-3</v>
      </c>
      <c r="AF432" s="50">
        <v>2.9362811237472891E-3</v>
      </c>
      <c r="AG432" s="30">
        <v>4.0320086931922971E-3</v>
      </c>
      <c r="AH432" s="88">
        <v>4.4460915349996593E-3</v>
      </c>
    </row>
    <row r="433" spans="1:34" ht="15" customHeight="1" x14ac:dyDescent="0.25">
      <c r="A433" s="47" t="s">
        <v>10</v>
      </c>
      <c r="B433" s="47" t="s">
        <v>11</v>
      </c>
      <c r="C433" s="47" t="s">
        <v>12</v>
      </c>
      <c r="D433" s="47" t="s">
        <v>13</v>
      </c>
      <c r="E433" s="47" t="s">
        <v>14</v>
      </c>
      <c r="F433" s="47" t="s">
        <v>15</v>
      </c>
      <c r="G433" s="47" t="s">
        <v>779</v>
      </c>
      <c r="H433" s="48" t="s">
        <v>18</v>
      </c>
      <c r="I433" s="49">
        <v>298</v>
      </c>
      <c r="J433" s="50">
        <v>6.0960379558934409E-4</v>
      </c>
      <c r="K433" s="50">
        <v>1.1738174557797858E-3</v>
      </c>
      <c r="L433" s="50">
        <v>1.2163654177557883E-4</v>
      </c>
      <c r="M433" s="50">
        <v>1.3897981829292768E-4</v>
      </c>
      <c r="N433" s="50">
        <v>1.2132656277769989E-4</v>
      </c>
      <c r="O433" s="50">
        <v>1.1076636920764921E-4</v>
      </c>
      <c r="P433" s="50">
        <v>8.3615930507930302E-5</v>
      </c>
      <c r="Q433" s="50">
        <v>4.6983421563173069E-5</v>
      </c>
      <c r="R433" s="50">
        <v>5.6456062170516581E-5</v>
      </c>
      <c r="S433" s="50">
        <v>3.9297255704419458E-5</v>
      </c>
      <c r="T433" s="50">
        <v>4.0099953615822725E-5</v>
      </c>
      <c r="U433" s="50">
        <v>6.8152197601464258E-6</v>
      </c>
      <c r="V433" s="50">
        <v>6.4365145060172964E-6</v>
      </c>
      <c r="W433" s="50">
        <v>4.784803925372659E-6</v>
      </c>
      <c r="X433" s="50">
        <v>7.2189423786617341E-6</v>
      </c>
      <c r="Y433" s="50">
        <v>6.0379205468927211E-6</v>
      </c>
      <c r="Z433" s="50">
        <v>6.3587254751612488E-6</v>
      </c>
      <c r="AA433" s="50">
        <v>5.5114708674740631E-6</v>
      </c>
      <c r="AB433" s="50">
        <v>6.1882311542047707E-6</v>
      </c>
      <c r="AC433" s="50">
        <v>5.900093778610414E-6</v>
      </c>
      <c r="AD433" s="50">
        <v>6.1737864874542357E-6</v>
      </c>
      <c r="AE433" s="50">
        <v>5.1881853523439504E-6</v>
      </c>
      <c r="AF433" s="50">
        <v>7.0985271082479091E-6</v>
      </c>
      <c r="AG433" s="30">
        <v>9.7474736931149674E-6</v>
      </c>
      <c r="AH433" s="88">
        <v>1.0748528481042983E-5</v>
      </c>
    </row>
    <row r="434" spans="1:34" ht="15" customHeight="1" x14ac:dyDescent="0.25">
      <c r="A434" s="47" t="s">
        <v>10</v>
      </c>
      <c r="B434" s="47" t="s">
        <v>11</v>
      </c>
      <c r="C434" s="47" t="s">
        <v>12</v>
      </c>
      <c r="D434" s="47" t="s">
        <v>13</v>
      </c>
      <c r="E434" s="47" t="s">
        <v>14</v>
      </c>
      <c r="F434" s="47" t="s">
        <v>15</v>
      </c>
      <c r="G434" s="47" t="s">
        <v>626</v>
      </c>
      <c r="H434" s="48" t="s">
        <v>16</v>
      </c>
      <c r="I434" s="49">
        <v>25</v>
      </c>
      <c r="J434" s="50">
        <v>1.4230635874999984E-2</v>
      </c>
      <c r="K434" s="50">
        <v>1.6934233699999995E-2</v>
      </c>
      <c r="L434" s="50">
        <v>1.0068910325000057E-2</v>
      </c>
      <c r="M434" s="50">
        <v>1.0146804199999943E-2</v>
      </c>
      <c r="N434" s="50">
        <v>1.1749336999999914E-2</v>
      </c>
      <c r="O434" s="50">
        <v>9.6536334759999651E-3</v>
      </c>
      <c r="P434" s="50">
        <v>1.1102336024999966E-2</v>
      </c>
      <c r="Q434" s="50">
        <v>1.2379325450000081E-2</v>
      </c>
      <c r="R434" s="50">
        <v>1.2378974575000118E-2</v>
      </c>
      <c r="S434" s="50">
        <v>1.1349975835291799E-2</v>
      </c>
      <c r="T434" s="50">
        <v>9.3902239553026231E-3</v>
      </c>
      <c r="U434" s="50">
        <v>6.2826080740499991E-3</v>
      </c>
      <c r="V434" s="50">
        <v>9.9863179692102292E-3</v>
      </c>
      <c r="W434" s="50">
        <v>1.0060327901094944E-2</v>
      </c>
      <c r="X434" s="50">
        <v>1.0366589717307499E-2</v>
      </c>
      <c r="Y434" s="50">
        <v>1.0020978597154012E-2</v>
      </c>
      <c r="Z434" s="50">
        <v>7.264203430105148E-3</v>
      </c>
      <c r="AA434" s="50">
        <v>6.4704600997530755E-3</v>
      </c>
      <c r="AB434" s="50">
        <v>8.5562697813906467E-3</v>
      </c>
      <c r="AC434" s="50">
        <v>6.8997878862637474E-3</v>
      </c>
      <c r="AD434" s="50">
        <v>8.0311491857959598E-3</v>
      </c>
      <c r="AE434" s="50">
        <v>8.5920912716159776E-3</v>
      </c>
      <c r="AF434" s="50">
        <v>9.4896910227709411E-3</v>
      </c>
      <c r="AG434" s="30">
        <v>8.8321826725157541E-3</v>
      </c>
      <c r="AH434" s="88">
        <v>7.568658386987801E-3</v>
      </c>
    </row>
    <row r="435" spans="1:34" ht="15" customHeight="1" x14ac:dyDescent="0.25">
      <c r="A435" s="47" t="s">
        <v>10</v>
      </c>
      <c r="B435" s="47" t="s">
        <v>11</v>
      </c>
      <c r="C435" s="47" t="s">
        <v>12</v>
      </c>
      <c r="D435" s="47" t="s">
        <v>13</v>
      </c>
      <c r="E435" s="47" t="s">
        <v>14</v>
      </c>
      <c r="F435" s="47" t="s">
        <v>15</v>
      </c>
      <c r="G435" s="47" t="s">
        <v>626</v>
      </c>
      <c r="H435" s="48" t="s">
        <v>17</v>
      </c>
      <c r="I435" s="49">
        <v>1</v>
      </c>
      <c r="J435" s="50">
        <v>30.180332563699974</v>
      </c>
      <c r="K435" s="50">
        <v>35.91412283095999</v>
      </c>
      <c r="L435" s="50">
        <v>21.354145017260116</v>
      </c>
      <c r="M435" s="50">
        <v>21.519342347359878</v>
      </c>
      <c r="N435" s="50">
        <v>24.917993909599815</v>
      </c>
      <c r="O435" s="50">
        <v>20.473425875900723</v>
      </c>
      <c r="P435" s="50">
        <v>23.545834241819929</v>
      </c>
      <c r="Q435" s="50">
        <v>26.254073414360171</v>
      </c>
      <c r="R435" s="50">
        <v>26.253329278660253</v>
      </c>
      <c r="S435" s="50">
        <v>24.440530596721253</v>
      </c>
      <c r="T435" s="50">
        <v>18.844104465286204</v>
      </c>
      <c r="U435" s="50">
        <v>14.208673650994141</v>
      </c>
      <c r="V435" s="50">
        <v>21.490329898759338</v>
      </c>
      <c r="W435" s="50">
        <v>21.505837294866176</v>
      </c>
      <c r="X435" s="50">
        <v>22.16330455715616</v>
      </c>
      <c r="Y435" s="50">
        <v>21.420975262317011</v>
      </c>
      <c r="Z435" s="50">
        <v>15.479009442665843</v>
      </c>
      <c r="AA435" s="50">
        <v>13.807846203350676</v>
      </c>
      <c r="AB435" s="50">
        <v>14.799694812391563</v>
      </c>
      <c r="AC435" s="50">
        <v>14.269300193345678</v>
      </c>
      <c r="AD435" s="50">
        <v>17.092321137154158</v>
      </c>
      <c r="AE435" s="50">
        <v>18.429351437084833</v>
      </c>
      <c r="AF435" s="50">
        <v>18.486418558536997</v>
      </c>
      <c r="AG435" s="30">
        <v>18.751143265044909</v>
      </c>
      <c r="AH435" s="88">
        <v>16.052531027160345</v>
      </c>
    </row>
    <row r="436" spans="1:34" ht="15" customHeight="1" x14ac:dyDescent="0.25">
      <c r="A436" s="47" t="s">
        <v>10</v>
      </c>
      <c r="B436" s="47" t="s">
        <v>11</v>
      </c>
      <c r="C436" s="47" t="s">
        <v>12</v>
      </c>
      <c r="D436" s="47" t="s">
        <v>13</v>
      </c>
      <c r="E436" s="47" t="s">
        <v>14</v>
      </c>
      <c r="F436" s="47" t="s">
        <v>15</v>
      </c>
      <c r="G436" s="47" t="s">
        <v>626</v>
      </c>
      <c r="H436" s="48" t="s">
        <v>18</v>
      </c>
      <c r="I436" s="49">
        <v>298</v>
      </c>
      <c r="J436" s="50">
        <v>1.6962917962999986E-2</v>
      </c>
      <c r="K436" s="50">
        <v>2.0185606570399993E-2</v>
      </c>
      <c r="L436" s="50">
        <v>1.2002141107400069E-2</v>
      </c>
      <c r="M436" s="50">
        <v>1.2094990606399934E-2</v>
      </c>
      <c r="N436" s="50">
        <v>1.4005209703999896E-2</v>
      </c>
      <c r="O436" s="50">
        <v>1.1507131103391958E-2</v>
      </c>
      <c r="P436" s="50">
        <v>1.3233984541799962E-2</v>
      </c>
      <c r="Q436" s="50">
        <v>1.4756155936400096E-2</v>
      </c>
      <c r="R436" s="50">
        <v>1.4755737693400141E-2</v>
      </c>
      <c r="S436" s="50">
        <v>1.3529171195667827E-2</v>
      </c>
      <c r="T436" s="50">
        <v>1.1193146954720727E-2</v>
      </c>
      <c r="U436" s="50">
        <v>7.4867748691575991E-3</v>
      </c>
      <c r="V436" s="50">
        <v>1.193039787175071E-2</v>
      </c>
      <c r="W436" s="50">
        <v>1.1991886461507182E-2</v>
      </c>
      <c r="X436" s="50">
        <v>1.2356727529834475E-2</v>
      </c>
      <c r="Y436" s="50">
        <v>1.1945021434456171E-2</v>
      </c>
      <c r="Z436" s="50">
        <v>8.6589185686853348E-3</v>
      </c>
      <c r="AA436" s="50">
        <v>7.7127913891056688E-3</v>
      </c>
      <c r="AB436" s="50">
        <v>8.276142099817644E-3</v>
      </c>
      <c r="AC436" s="50">
        <v>8.0033417604263857E-3</v>
      </c>
      <c r="AD436" s="50">
        <v>9.5731408554687782E-3</v>
      </c>
      <c r="AE436" s="50">
        <v>1.024176236576624E-2</v>
      </c>
      <c r="AF436" s="50">
        <v>1.0381182859142971E-2</v>
      </c>
      <c r="AG436" s="30">
        <v>1.0527971132638781E-2</v>
      </c>
      <c r="AH436" s="88">
        <v>9.0222745958894561E-3</v>
      </c>
    </row>
    <row r="437" spans="1:34" ht="15" customHeight="1" x14ac:dyDescent="0.25">
      <c r="A437" s="47" t="s">
        <v>10</v>
      </c>
      <c r="B437" s="47" t="s">
        <v>11</v>
      </c>
      <c r="C437" s="47" t="s">
        <v>12</v>
      </c>
      <c r="D437" s="47" t="s">
        <v>13</v>
      </c>
      <c r="E437" s="47" t="s">
        <v>14</v>
      </c>
      <c r="F437" s="47" t="s">
        <v>15</v>
      </c>
      <c r="G437" s="47" t="s">
        <v>27</v>
      </c>
      <c r="H437" s="48" t="s">
        <v>16</v>
      </c>
      <c r="I437" s="49">
        <v>25</v>
      </c>
      <c r="J437" s="50">
        <v>0</v>
      </c>
      <c r="K437" s="50">
        <v>0</v>
      </c>
      <c r="L437" s="50">
        <v>3.6225000000000028E-8</v>
      </c>
      <c r="M437" s="50">
        <v>1.6179000000000028E-6</v>
      </c>
      <c r="N437" s="50">
        <v>2.2914000000000028E-5</v>
      </c>
      <c r="O437" s="50">
        <v>3.7197395250000118E-5</v>
      </c>
      <c r="P437" s="50">
        <v>4.4503799999999918E-5</v>
      </c>
      <c r="Q437" s="50">
        <v>2.6852624999999942E-5</v>
      </c>
      <c r="R437" s="50">
        <v>1.0439400000000021E-5</v>
      </c>
      <c r="S437" s="50">
        <v>1.2076836410714288E-5</v>
      </c>
      <c r="T437" s="50">
        <v>1.1465677333928609E-5</v>
      </c>
      <c r="U437" s="50">
        <v>6.6862158750000022E-6</v>
      </c>
      <c r="V437" s="50">
        <v>1.2617349750000001E-5</v>
      </c>
      <c r="W437" s="50">
        <v>3.0811977000000004E-6</v>
      </c>
      <c r="X437" s="50">
        <v>8.2408107780000007E-6</v>
      </c>
      <c r="Y437" s="50">
        <v>2.4737481677249997E-5</v>
      </c>
      <c r="Z437" s="50">
        <v>6.2685195727499999E-6</v>
      </c>
      <c r="AA437" s="50">
        <v>2.1834749887042501E-6</v>
      </c>
      <c r="AB437" s="50">
        <v>4.8100517196749995E-6</v>
      </c>
      <c r="AC437" s="50">
        <v>4.9494249047999999E-6</v>
      </c>
      <c r="AD437" s="50">
        <v>5.3848366119750006E-6</v>
      </c>
      <c r="AE437" s="50">
        <v>9.2364043392750011E-6</v>
      </c>
      <c r="AF437" s="50">
        <v>3.6250942500000002E-5</v>
      </c>
      <c r="AG437" s="30">
        <v>5.9632604999999996E-6</v>
      </c>
      <c r="AH437" s="88">
        <v>6.6890204999999992E-6</v>
      </c>
    </row>
    <row r="438" spans="1:34" ht="15" customHeight="1" x14ac:dyDescent="0.25">
      <c r="A438" s="47" t="s">
        <v>10</v>
      </c>
      <c r="B438" s="47" t="s">
        <v>11</v>
      </c>
      <c r="C438" s="47" t="s">
        <v>12</v>
      </c>
      <c r="D438" s="47" t="s">
        <v>13</v>
      </c>
      <c r="E438" s="47" t="s">
        <v>14</v>
      </c>
      <c r="F438" s="47" t="s">
        <v>15</v>
      </c>
      <c r="G438" s="47" t="s">
        <v>27</v>
      </c>
      <c r="H438" s="48" t="s">
        <v>17</v>
      </c>
      <c r="I438" s="49">
        <v>1</v>
      </c>
      <c r="J438" s="50">
        <v>0</v>
      </c>
      <c r="K438" s="50">
        <v>0</v>
      </c>
      <c r="L438" s="50">
        <v>3.4882260000000021E-5</v>
      </c>
      <c r="M438" s="50">
        <v>1.5579298400000029E-3</v>
      </c>
      <c r="N438" s="50">
        <v>2.2064654400000026E-2</v>
      </c>
      <c r="O438" s="50">
        <v>3.5818611799400116E-2</v>
      </c>
      <c r="P438" s="50">
        <v>4.2854192479999921E-2</v>
      </c>
      <c r="Q438" s="50">
        <v>2.5857287699999947E-2</v>
      </c>
      <c r="R438" s="50">
        <v>1.0052446240000019E-2</v>
      </c>
      <c r="S438" s="50">
        <v>1.1405364307000012E-2</v>
      </c>
      <c r="T438" s="50">
        <v>1.0894965879000048E-2</v>
      </c>
      <c r="U438" s="50">
        <v>6.2954987333333342E-3</v>
      </c>
      <c r="V438" s="50">
        <v>1.188E-2</v>
      </c>
      <c r="W438" s="50">
        <v>2.9970000000000001E-3</v>
      </c>
      <c r="X438" s="50">
        <v>7.9353513918288005E-3</v>
      </c>
      <c r="Y438" s="50">
        <v>2.3820545689746602E-2</v>
      </c>
      <c r="Z438" s="50">
        <v>6.0361664472534E-3</v>
      </c>
      <c r="AA438" s="50">
        <v>2.102540849122946E-3</v>
      </c>
      <c r="AB438" s="50">
        <v>4.63175913593238E-3</v>
      </c>
      <c r="AC438" s="50">
        <v>4.7659662216620801E-3</v>
      </c>
      <c r="AD438" s="50">
        <v>5.1852386682244593E-3</v>
      </c>
      <c r="AE438" s="50">
        <v>8.8940416184325414E-3</v>
      </c>
      <c r="AF438" s="50">
        <v>3.4021855577379995E-2</v>
      </c>
      <c r="AG438" s="30">
        <v>5.6081685428266666E-3</v>
      </c>
      <c r="AH438" s="88">
        <v>6.2796385247199989E-3</v>
      </c>
    </row>
    <row r="439" spans="1:34" ht="15" customHeight="1" x14ac:dyDescent="0.25">
      <c r="A439" s="47" t="s">
        <v>10</v>
      </c>
      <c r="B439" s="47" t="s">
        <v>11</v>
      </c>
      <c r="C439" s="47" t="s">
        <v>12</v>
      </c>
      <c r="D439" s="47" t="s">
        <v>13</v>
      </c>
      <c r="E439" s="47" t="s">
        <v>14</v>
      </c>
      <c r="F439" s="47" t="s">
        <v>15</v>
      </c>
      <c r="G439" s="47" t="s">
        <v>27</v>
      </c>
      <c r="H439" s="48" t="s">
        <v>18</v>
      </c>
      <c r="I439" s="49">
        <v>298</v>
      </c>
      <c r="J439" s="50">
        <v>0</v>
      </c>
      <c r="K439" s="50">
        <v>0</v>
      </c>
      <c r="L439" s="50">
        <v>8.6360400000000048E-8</v>
      </c>
      <c r="M439" s="50">
        <v>3.8570736000000066E-6</v>
      </c>
      <c r="N439" s="50">
        <v>5.4626976000000066E-5</v>
      </c>
      <c r="O439" s="50">
        <v>8.8678590276000273E-5</v>
      </c>
      <c r="P439" s="50">
        <v>1.0609705919999981E-4</v>
      </c>
      <c r="Q439" s="50">
        <v>6.4016657999999856E-5</v>
      </c>
      <c r="R439" s="50">
        <v>2.4887529600000045E-5</v>
      </c>
      <c r="S439" s="50">
        <v>2.8791178003142864E-5</v>
      </c>
      <c r="T439" s="50">
        <v>2.7334174764085808E-5</v>
      </c>
      <c r="U439" s="50">
        <v>1.5939938646000001E-5</v>
      </c>
      <c r="V439" s="50">
        <v>3.0079761803999997E-5</v>
      </c>
      <c r="W439" s="50">
        <v>7.3455753168E-6</v>
      </c>
      <c r="X439" s="50">
        <v>1.9646092894751998E-5</v>
      </c>
      <c r="Y439" s="50">
        <v>5.8974156318563997E-5</v>
      </c>
      <c r="Z439" s="50">
        <v>1.4944150661436001E-5</v>
      </c>
      <c r="AA439" s="50">
        <v>5.2054043730709321E-6</v>
      </c>
      <c r="AB439" s="50">
        <v>1.14671632997052E-5</v>
      </c>
      <c r="AC439" s="50">
        <v>1.1799428973043197E-5</v>
      </c>
      <c r="AD439" s="50">
        <v>1.28374504829484E-5</v>
      </c>
      <c r="AE439" s="50">
        <v>2.2019587944831601E-5</v>
      </c>
      <c r="AF439" s="50">
        <v>8.6422246919999984E-5</v>
      </c>
      <c r="AG439" s="30">
        <v>1.4216413032000002E-5</v>
      </c>
      <c r="AH439" s="88">
        <v>1.5946624872000002E-5</v>
      </c>
    </row>
    <row r="440" spans="1:34" ht="15" customHeight="1" x14ac:dyDescent="0.25">
      <c r="A440" s="47" t="s">
        <v>10</v>
      </c>
      <c r="B440" s="47" t="s">
        <v>11</v>
      </c>
      <c r="C440" s="47" t="s">
        <v>12</v>
      </c>
      <c r="D440" s="47" t="s">
        <v>13</v>
      </c>
      <c r="E440" s="47" t="s">
        <v>14</v>
      </c>
      <c r="F440" s="47" t="s">
        <v>15</v>
      </c>
      <c r="G440" s="47" t="s">
        <v>28</v>
      </c>
      <c r="H440" s="48" t="s">
        <v>16</v>
      </c>
      <c r="I440" s="49">
        <v>25</v>
      </c>
      <c r="J440" s="50">
        <v>0</v>
      </c>
      <c r="K440" s="50">
        <v>0</v>
      </c>
      <c r="L440" s="50">
        <v>8.3985000000000222E-7</v>
      </c>
      <c r="M440" s="50">
        <v>1.2151499999999997E-6</v>
      </c>
      <c r="N440" s="50">
        <v>0</v>
      </c>
      <c r="O440" s="50">
        <v>0</v>
      </c>
      <c r="P440" s="50">
        <v>0</v>
      </c>
      <c r="Q440" s="50">
        <v>0</v>
      </c>
      <c r="R440" s="50">
        <v>0</v>
      </c>
      <c r="S440" s="50">
        <v>4.8044378642857104E-6</v>
      </c>
      <c r="T440" s="50">
        <v>5.1834437535714211E-6</v>
      </c>
      <c r="U440" s="50">
        <v>0</v>
      </c>
      <c r="V440" s="50">
        <v>0</v>
      </c>
      <c r="W440" s="50">
        <v>0</v>
      </c>
      <c r="X440" s="50">
        <v>0</v>
      </c>
      <c r="Y440" s="50">
        <v>0</v>
      </c>
      <c r="Z440" s="50">
        <v>0</v>
      </c>
      <c r="AA440" s="50">
        <v>0</v>
      </c>
      <c r="AB440" s="50">
        <v>0</v>
      </c>
      <c r="AC440" s="50">
        <v>0</v>
      </c>
      <c r="AD440" s="50">
        <v>0</v>
      </c>
      <c r="AE440" s="50">
        <v>0</v>
      </c>
      <c r="AF440" s="50">
        <v>0</v>
      </c>
      <c r="AG440" s="30">
        <v>0</v>
      </c>
      <c r="AH440" s="88">
        <v>0</v>
      </c>
    </row>
    <row r="441" spans="1:34" ht="15" customHeight="1" x14ac:dyDescent="0.25">
      <c r="A441" s="47" t="s">
        <v>10</v>
      </c>
      <c r="B441" s="47" t="s">
        <v>11</v>
      </c>
      <c r="C441" s="47" t="s">
        <v>12</v>
      </c>
      <c r="D441" s="47" t="s">
        <v>13</v>
      </c>
      <c r="E441" s="47" t="s">
        <v>14</v>
      </c>
      <c r="F441" s="47" t="s">
        <v>15</v>
      </c>
      <c r="G441" s="47" t="s">
        <v>28</v>
      </c>
      <c r="H441" s="48" t="s">
        <v>17</v>
      </c>
      <c r="I441" s="49">
        <v>1</v>
      </c>
      <c r="J441" s="50">
        <v>0</v>
      </c>
      <c r="K441" s="50">
        <v>0</v>
      </c>
      <c r="L441" s="50">
        <v>8.4208960000000212E-4</v>
      </c>
      <c r="M441" s="50">
        <v>1.2183904000000001E-3</v>
      </c>
      <c r="N441" s="50">
        <v>0</v>
      </c>
      <c r="O441" s="50">
        <v>0</v>
      </c>
      <c r="P441" s="50">
        <v>0</v>
      </c>
      <c r="Q441" s="50">
        <v>0</v>
      </c>
      <c r="R441" s="50">
        <v>0</v>
      </c>
      <c r="S441" s="50">
        <v>4.6333649999999987E-3</v>
      </c>
      <c r="T441" s="50">
        <v>4.9930239999999952E-3</v>
      </c>
      <c r="U441" s="50">
        <v>0</v>
      </c>
      <c r="V441" s="50">
        <v>0</v>
      </c>
      <c r="W441" s="50">
        <v>0</v>
      </c>
      <c r="X441" s="50">
        <v>0</v>
      </c>
      <c r="Y441" s="50">
        <v>0</v>
      </c>
      <c r="Z441" s="50">
        <v>0</v>
      </c>
      <c r="AA441" s="50">
        <v>0</v>
      </c>
      <c r="AB441" s="50">
        <v>0</v>
      </c>
      <c r="AC441" s="50">
        <v>0</v>
      </c>
      <c r="AD441" s="50">
        <v>0</v>
      </c>
      <c r="AE441" s="50">
        <v>0</v>
      </c>
      <c r="AF441" s="50">
        <v>0</v>
      </c>
      <c r="AG441" s="30">
        <v>0</v>
      </c>
      <c r="AH441" s="88">
        <v>0</v>
      </c>
    </row>
    <row r="442" spans="1:34" ht="15" customHeight="1" x14ac:dyDescent="0.25">
      <c r="A442" s="47" t="s">
        <v>10</v>
      </c>
      <c r="B442" s="47" t="s">
        <v>11</v>
      </c>
      <c r="C442" s="47" t="s">
        <v>12</v>
      </c>
      <c r="D442" s="47" t="s">
        <v>13</v>
      </c>
      <c r="E442" s="47" t="s">
        <v>14</v>
      </c>
      <c r="F442" s="47" t="s">
        <v>15</v>
      </c>
      <c r="G442" s="47" t="s">
        <v>28</v>
      </c>
      <c r="H442" s="48" t="s">
        <v>18</v>
      </c>
      <c r="I442" s="49">
        <v>298</v>
      </c>
      <c r="J442" s="50">
        <v>0</v>
      </c>
      <c r="K442" s="50">
        <v>0</v>
      </c>
      <c r="L442" s="50">
        <v>2.0022024000000054E-6</v>
      </c>
      <c r="M442" s="50">
        <v>2.8969175999999996E-6</v>
      </c>
      <c r="N442" s="50">
        <v>0</v>
      </c>
      <c r="O442" s="50">
        <v>0</v>
      </c>
      <c r="P442" s="50">
        <v>0</v>
      </c>
      <c r="Q442" s="50">
        <v>0</v>
      </c>
      <c r="R442" s="50">
        <v>0</v>
      </c>
      <c r="S442" s="50">
        <v>1.1453779868457134E-5</v>
      </c>
      <c r="T442" s="50">
        <v>1.2357329908514268E-5</v>
      </c>
      <c r="U442" s="50">
        <v>0</v>
      </c>
      <c r="V442" s="50">
        <v>0</v>
      </c>
      <c r="W442" s="50">
        <v>0</v>
      </c>
      <c r="X442" s="50">
        <v>0</v>
      </c>
      <c r="Y442" s="50">
        <v>0</v>
      </c>
      <c r="Z442" s="50">
        <v>0</v>
      </c>
      <c r="AA442" s="50">
        <v>0</v>
      </c>
      <c r="AB442" s="50">
        <v>0</v>
      </c>
      <c r="AC442" s="50">
        <v>0</v>
      </c>
      <c r="AD442" s="50">
        <v>0</v>
      </c>
      <c r="AE442" s="50">
        <v>0</v>
      </c>
      <c r="AF442" s="50">
        <v>0</v>
      </c>
      <c r="AG442" s="30">
        <v>0</v>
      </c>
      <c r="AH442" s="88">
        <v>0</v>
      </c>
    </row>
    <row r="443" spans="1:34" ht="15" customHeight="1" x14ac:dyDescent="0.25">
      <c r="A443" s="47" t="s">
        <v>10</v>
      </c>
      <c r="B443" s="47" t="s">
        <v>11</v>
      </c>
      <c r="C443" s="47" t="s">
        <v>12</v>
      </c>
      <c r="D443" s="47" t="s">
        <v>13</v>
      </c>
      <c r="E443" s="47" t="s">
        <v>14</v>
      </c>
      <c r="F443" s="47" t="s">
        <v>15</v>
      </c>
      <c r="G443" s="47" t="s">
        <v>29</v>
      </c>
      <c r="H443" s="48" t="s">
        <v>16</v>
      </c>
      <c r="I443" s="49">
        <v>25</v>
      </c>
      <c r="J443" s="50">
        <v>1.4176451199999992E-3</v>
      </c>
      <c r="K443" s="50">
        <v>1.461460559999999E-3</v>
      </c>
      <c r="L443" s="50">
        <v>1.2241211200000031E-3</v>
      </c>
      <c r="M443" s="50">
        <v>1.2079557599999999E-3</v>
      </c>
      <c r="N443" s="50">
        <v>1.3293186399999993E-3</v>
      </c>
      <c r="O443" s="50">
        <v>1.2562389791999995E-3</v>
      </c>
      <c r="P443" s="50">
        <v>1.4456433599999968E-3</v>
      </c>
      <c r="Q443" s="50">
        <v>1.3575410400000008E-3</v>
      </c>
      <c r="R443" s="50">
        <v>1.4071945599999965E-3</v>
      </c>
      <c r="S443" s="50">
        <v>1.5547295457070253E-3</v>
      </c>
      <c r="T443" s="50">
        <v>1.6225339609572472E-3</v>
      </c>
      <c r="U443" s="50">
        <v>1.3248882585180117E-3</v>
      </c>
      <c r="V443" s="50">
        <v>2.5994960000000002E-5</v>
      </c>
      <c r="W443" s="50">
        <v>4.7020399999999995E-5</v>
      </c>
      <c r="X443" s="50">
        <v>1.2976344000000003E-4</v>
      </c>
      <c r="Y443" s="50">
        <v>5.6518160000000008E-5</v>
      </c>
      <c r="Z443" s="50">
        <v>4.9741599999999998E-5</v>
      </c>
      <c r="AA443" s="50">
        <v>6.8437520000000005E-5</v>
      </c>
      <c r="AB443" s="50">
        <v>4.5933120000000011E-5</v>
      </c>
      <c r="AC443" s="50">
        <v>4.0216960000000002E-5</v>
      </c>
      <c r="AD443" s="50">
        <v>5.8258319999999992E-5</v>
      </c>
      <c r="AE443" s="50">
        <v>5.8627279999999992E-5</v>
      </c>
      <c r="AF443" s="50">
        <v>5.9929839999999999E-5</v>
      </c>
      <c r="AG443" s="30">
        <v>6.3075280000000035E-5</v>
      </c>
      <c r="AH443" s="88">
        <v>4.4933440000000002E-5</v>
      </c>
    </row>
    <row r="444" spans="1:34" ht="15" customHeight="1" x14ac:dyDescent="0.25">
      <c r="A444" s="47" t="s">
        <v>10</v>
      </c>
      <c r="B444" s="47" t="s">
        <v>11</v>
      </c>
      <c r="C444" s="47" t="s">
        <v>12</v>
      </c>
      <c r="D444" s="47" t="s">
        <v>13</v>
      </c>
      <c r="E444" s="47" t="s">
        <v>14</v>
      </c>
      <c r="F444" s="47" t="s">
        <v>15</v>
      </c>
      <c r="G444" s="47" t="s">
        <v>29</v>
      </c>
      <c r="H444" s="48" t="s">
        <v>18</v>
      </c>
      <c r="I444" s="49">
        <v>298</v>
      </c>
      <c r="J444" s="50">
        <v>3.3268586853599982E-3</v>
      </c>
      <c r="K444" s="50">
        <v>3.4296825691799977E-3</v>
      </c>
      <c r="L444" s="50">
        <v>2.8727062383600071E-3</v>
      </c>
      <c r="M444" s="50">
        <v>2.8347701797800003E-3</v>
      </c>
      <c r="N444" s="50">
        <v>3.1195785184199988E-3</v>
      </c>
      <c r="O444" s="50">
        <v>2.9480788244375987E-3</v>
      </c>
      <c r="P444" s="50">
        <v>3.3925635550799923E-3</v>
      </c>
      <c r="Q444" s="50">
        <v>3.1858094356200014E-3</v>
      </c>
      <c r="R444" s="50">
        <v>3.3023338336799915E-3</v>
      </c>
      <c r="S444" s="50">
        <v>3.6485615613879615E-3</v>
      </c>
      <c r="T444" s="50">
        <v>3.8076815728764197E-3</v>
      </c>
      <c r="U444" s="50">
        <v>3.1091815206771454E-3</v>
      </c>
      <c r="V444" s="50">
        <v>6.1003672380000004E-5</v>
      </c>
      <c r="W444" s="50">
        <v>1.1034512369999999E-4</v>
      </c>
      <c r="X444" s="50">
        <v>3.0452235282000005E-4</v>
      </c>
      <c r="Y444" s="50">
        <v>1.3263399198000002E-4</v>
      </c>
      <c r="Z444" s="50">
        <v>1.1673109979999999E-4</v>
      </c>
      <c r="AA444" s="50">
        <v>1.6060575006000003E-4</v>
      </c>
      <c r="AB444" s="50">
        <v>1.0779354936E-4</v>
      </c>
      <c r="AC444" s="50">
        <v>9.4379150880000007E-5</v>
      </c>
      <c r="AD444" s="50">
        <v>1.3671771246E-4</v>
      </c>
      <c r="AE444" s="50">
        <v>1.3758356933999999E-4</v>
      </c>
      <c r="AF444" s="50">
        <v>1.4064035202000005E-4</v>
      </c>
      <c r="AG444" s="30">
        <v>1.4802191334000001E-4</v>
      </c>
      <c r="AH444" s="88">
        <v>1.0544755032000003E-4</v>
      </c>
    </row>
    <row r="445" spans="1:34" ht="15" customHeight="1" x14ac:dyDescent="0.25">
      <c r="A445" s="47" t="s">
        <v>10</v>
      </c>
      <c r="B445" s="47" t="s">
        <v>11</v>
      </c>
      <c r="C445" s="47" t="s">
        <v>12</v>
      </c>
      <c r="D445" s="47" t="s">
        <v>13</v>
      </c>
      <c r="E445" s="47" t="s">
        <v>14</v>
      </c>
      <c r="F445" s="47" t="s">
        <v>15</v>
      </c>
      <c r="G445" s="47" t="s">
        <v>30</v>
      </c>
      <c r="H445" s="48" t="s">
        <v>16</v>
      </c>
      <c r="I445" s="49">
        <v>25</v>
      </c>
      <c r="J445" s="50">
        <v>6.377264000000004E-3</v>
      </c>
      <c r="K445" s="50">
        <v>6.4643320000000023E-3</v>
      </c>
      <c r="L445" s="50">
        <v>6.6360831999999993E-3</v>
      </c>
      <c r="M445" s="50">
        <v>2.8236336000000005E-3</v>
      </c>
      <c r="N445" s="50">
        <v>2.7985535999999998E-3</v>
      </c>
      <c r="O445" s="50">
        <v>2.3113734719999984E-3</v>
      </c>
      <c r="P445" s="50">
        <v>2.7251183999999992E-3</v>
      </c>
      <c r="Q445" s="50">
        <v>2.8460271999999867E-3</v>
      </c>
      <c r="R445" s="50">
        <v>2.6717879999999996E-3</v>
      </c>
      <c r="S445" s="50">
        <v>5.9596550088000001E-3</v>
      </c>
      <c r="T445" s="50">
        <v>5.8435227839999998E-3</v>
      </c>
      <c r="U445" s="50">
        <v>5.7540618816E-3</v>
      </c>
      <c r="V445" s="50">
        <v>9.165E-4</v>
      </c>
      <c r="W445" s="50">
        <v>1.0232500000000001E-3</v>
      </c>
      <c r="X445" s="50">
        <v>9.2440536569006308E-4</v>
      </c>
      <c r="Y445" s="50">
        <v>1.0317293147276481E-3</v>
      </c>
      <c r="Z445" s="50">
        <v>1.043959369802936E-3</v>
      </c>
      <c r="AA445" s="50">
        <v>9.4329368496991997E-4</v>
      </c>
      <c r="AB445" s="50">
        <v>4.9982103973261131E-4</v>
      </c>
      <c r="AC445" s="50">
        <v>8.8775000000000003E-5</v>
      </c>
      <c r="AD445" s="50">
        <v>5.2349999999999992E-5</v>
      </c>
      <c r="AE445" s="50">
        <v>1.4560000000000004E-4</v>
      </c>
      <c r="AF445" s="50">
        <v>1.1087500000000003E-4</v>
      </c>
      <c r="AG445" s="30">
        <v>8.3850000000000005E-5</v>
      </c>
      <c r="AH445" s="88">
        <v>3.7161936449999995E-5</v>
      </c>
    </row>
    <row r="446" spans="1:34" ht="15" customHeight="1" x14ac:dyDescent="0.25">
      <c r="A446" s="47" t="s">
        <v>10</v>
      </c>
      <c r="B446" s="47" t="s">
        <v>11</v>
      </c>
      <c r="C446" s="47" t="s">
        <v>12</v>
      </c>
      <c r="D446" s="47" t="s">
        <v>13</v>
      </c>
      <c r="E446" s="47" t="s">
        <v>14</v>
      </c>
      <c r="F446" s="47" t="s">
        <v>15</v>
      </c>
      <c r="G446" s="47" t="s">
        <v>30</v>
      </c>
      <c r="H446" s="48" t="s">
        <v>17</v>
      </c>
      <c r="I446" s="49">
        <v>1</v>
      </c>
      <c r="J446" s="50">
        <v>0.24922578887820013</v>
      </c>
      <c r="K446" s="50">
        <v>0.25262843788035005</v>
      </c>
      <c r="L446" s="50">
        <v>0.25934053703615995</v>
      </c>
      <c r="M446" s="50">
        <v>0.11034862465518003</v>
      </c>
      <c r="N446" s="50">
        <v>0.10936848916368001</v>
      </c>
      <c r="O446" s="50">
        <v>9.0329313158643551E-2</v>
      </c>
      <c r="P446" s="50">
        <v>0.10649861492741995</v>
      </c>
      <c r="Q446" s="50">
        <v>0.11122377466085948</v>
      </c>
      <c r="R446" s="50">
        <v>0.10441444356314998</v>
      </c>
      <c r="S446" s="50">
        <v>0.24818459500131324</v>
      </c>
      <c r="T446" s="50">
        <v>0.17836869999833901</v>
      </c>
      <c r="U446" s="50">
        <v>0.22552329716227473</v>
      </c>
      <c r="V446" s="50">
        <v>0.2682504083309829</v>
      </c>
      <c r="W446" s="50">
        <v>0.25350463586812816</v>
      </c>
      <c r="X446" s="50">
        <v>0.24107405666990625</v>
      </c>
      <c r="Y446" s="50">
        <v>0.24454005359361206</v>
      </c>
      <c r="Z446" s="50">
        <v>0.27135582250737039</v>
      </c>
      <c r="AA446" s="50">
        <v>0.21459681466712816</v>
      </c>
      <c r="AB446" s="50">
        <v>0.18216554977168198</v>
      </c>
      <c r="AC446" s="50">
        <v>0.21600390206343029</v>
      </c>
      <c r="AD446" s="50">
        <v>0.21734108142345288</v>
      </c>
      <c r="AE446" s="50">
        <v>0.21768059537496562</v>
      </c>
      <c r="AF446" s="50">
        <v>0.22221988593252429</v>
      </c>
      <c r="AG446" s="30">
        <v>0.17931159079752704</v>
      </c>
      <c r="AH446" s="88">
        <v>6.7904687238118669E-2</v>
      </c>
    </row>
    <row r="447" spans="1:34" ht="15" customHeight="1" x14ac:dyDescent="0.25">
      <c r="A447" s="47" t="s">
        <v>10</v>
      </c>
      <c r="B447" s="47" t="s">
        <v>11</v>
      </c>
      <c r="C447" s="47" t="s">
        <v>12</v>
      </c>
      <c r="D447" s="47" t="s">
        <v>13</v>
      </c>
      <c r="E447" s="47" t="s">
        <v>14</v>
      </c>
      <c r="F447" s="47" t="s">
        <v>15</v>
      </c>
      <c r="G447" s="47" t="s">
        <v>30</v>
      </c>
      <c r="H447" s="48" t="s">
        <v>18</v>
      </c>
      <c r="I447" s="49">
        <v>298</v>
      </c>
      <c r="J447" s="50">
        <v>9.9772295280000055E-3</v>
      </c>
      <c r="K447" s="50">
        <v>1.0113447414000002E-2</v>
      </c>
      <c r="L447" s="50">
        <v>1.03821521664E-2</v>
      </c>
      <c r="M447" s="50">
        <v>4.4175747672000011E-3</v>
      </c>
      <c r="N447" s="50">
        <v>4.3783371072000001E-3</v>
      </c>
      <c r="O447" s="50">
        <v>3.6161437969439983E-3</v>
      </c>
      <c r="P447" s="50">
        <v>4.2634477367999978E-3</v>
      </c>
      <c r="Q447" s="50">
        <v>4.4526095543999797E-3</v>
      </c>
      <c r="R447" s="50">
        <v>4.180012325999999E-3</v>
      </c>
      <c r="S447" s="50">
        <v>9.323880261267601E-3</v>
      </c>
      <c r="T447" s="50">
        <v>9.1421913955680011E-3</v>
      </c>
      <c r="U447" s="50">
        <v>9.0022670637631991E-3</v>
      </c>
      <c r="V447" s="50">
        <v>1.433976E-3</v>
      </c>
      <c r="W447" s="50">
        <v>1.1521276000000002E-2</v>
      </c>
      <c r="X447" s="50">
        <v>7.6131745696221033E-3</v>
      </c>
      <c r="Y447" s="50">
        <v>8.106305187891405E-3</v>
      </c>
      <c r="Z447" s="50">
        <v>9.0100223090566929E-3</v>
      </c>
      <c r="AA447" s="50">
        <v>6.347278370135441E-3</v>
      </c>
      <c r="AB447" s="50">
        <v>1.8314831791616706E-3</v>
      </c>
      <c r="AC447" s="50">
        <v>3.2243599999999999E-3</v>
      </c>
      <c r="AD447" s="50">
        <v>2.9198039999999998E-3</v>
      </c>
      <c r="AE447" s="50">
        <v>1.489106E-3</v>
      </c>
      <c r="AF447" s="50">
        <v>6.8483379999999998E-3</v>
      </c>
      <c r="AG447" s="30">
        <v>5.6494839999999998E-3</v>
      </c>
      <c r="AH447" s="88">
        <v>1.0307420677019999E-3</v>
      </c>
    </row>
    <row r="448" spans="1:34" ht="15" customHeight="1" x14ac:dyDescent="0.25">
      <c r="A448" s="47" t="s">
        <v>10</v>
      </c>
      <c r="B448" s="47" t="s">
        <v>11</v>
      </c>
      <c r="C448" s="47" t="s">
        <v>12</v>
      </c>
      <c r="D448" s="47" t="s">
        <v>13</v>
      </c>
      <c r="E448" s="47" t="s">
        <v>14</v>
      </c>
      <c r="F448" s="47" t="s">
        <v>15</v>
      </c>
      <c r="G448" s="47" t="s">
        <v>31</v>
      </c>
      <c r="H448" s="48" t="s">
        <v>16</v>
      </c>
      <c r="I448" s="49">
        <v>25</v>
      </c>
      <c r="J448" s="50">
        <v>2.5001176750000008E-3</v>
      </c>
      <c r="K448" s="50">
        <v>2.5806577500000027E-3</v>
      </c>
      <c r="L448" s="50">
        <v>2.4977510250000019E-3</v>
      </c>
      <c r="M448" s="50">
        <v>3.111552125000003E-3</v>
      </c>
      <c r="N448" s="50">
        <v>3.2306752499999991E-3</v>
      </c>
      <c r="O448" s="50">
        <v>3.2931690302499951E-3</v>
      </c>
      <c r="P448" s="50">
        <v>3.3273300499999979E-3</v>
      </c>
      <c r="Q448" s="50">
        <v>3.4711226000000016E-3</v>
      </c>
      <c r="R448" s="50">
        <v>3.0460606000000008E-3</v>
      </c>
      <c r="S448" s="50">
        <v>3.4154859931500026E-3</v>
      </c>
      <c r="T448" s="50">
        <v>3.2274357500000021E-3</v>
      </c>
      <c r="U448" s="50">
        <v>2.86425E-3</v>
      </c>
      <c r="V448" s="50">
        <v>6.2500000000000001E-5</v>
      </c>
      <c r="W448" s="50">
        <v>0</v>
      </c>
      <c r="X448" s="50">
        <v>0</v>
      </c>
      <c r="Y448" s="50">
        <v>0</v>
      </c>
      <c r="Z448" s="50">
        <v>0</v>
      </c>
      <c r="AA448" s="50">
        <v>0</v>
      </c>
      <c r="AB448" s="50">
        <v>0</v>
      </c>
      <c r="AC448" s="50">
        <v>0</v>
      </c>
      <c r="AD448" s="50">
        <v>0</v>
      </c>
      <c r="AE448" s="50">
        <v>0</v>
      </c>
      <c r="AF448" s="50">
        <v>0</v>
      </c>
      <c r="AG448" s="30">
        <v>0</v>
      </c>
      <c r="AH448" s="88">
        <v>0</v>
      </c>
    </row>
    <row r="449" spans="1:34" ht="15" customHeight="1" x14ac:dyDescent="0.25">
      <c r="A449" s="47" t="s">
        <v>10</v>
      </c>
      <c r="B449" s="47" t="s">
        <v>11</v>
      </c>
      <c r="C449" s="47" t="s">
        <v>12</v>
      </c>
      <c r="D449" s="47" t="s">
        <v>13</v>
      </c>
      <c r="E449" s="47" t="s">
        <v>14</v>
      </c>
      <c r="F449" s="47" t="s">
        <v>15</v>
      </c>
      <c r="G449" s="47" t="s">
        <v>31</v>
      </c>
      <c r="H449" s="48" t="s">
        <v>17</v>
      </c>
      <c r="I449" s="49">
        <v>1</v>
      </c>
      <c r="J449" s="50">
        <v>0.92768002748000011</v>
      </c>
      <c r="K449" s="50">
        <v>0.95756478840000125</v>
      </c>
      <c r="L449" s="50">
        <v>0.92680187124000069</v>
      </c>
      <c r="M449" s="50">
        <v>1.154555559400001</v>
      </c>
      <c r="N449" s="50">
        <v>1.1987567363999996</v>
      </c>
      <c r="O449" s="50">
        <v>1.2219453376243983</v>
      </c>
      <c r="P449" s="50">
        <v>1.2346209392799992</v>
      </c>
      <c r="Q449" s="50">
        <v>1.2879758185600005</v>
      </c>
      <c r="R449" s="50">
        <v>1.1302546313600006</v>
      </c>
      <c r="S449" s="50">
        <v>1.2301367619380001</v>
      </c>
      <c r="T449" s="50">
        <v>1.1306358428000007</v>
      </c>
      <c r="U449" s="50">
        <v>0.9894431616590883</v>
      </c>
      <c r="V449" s="50">
        <v>9.6474995027683697E-2</v>
      </c>
      <c r="W449" s="50">
        <v>0</v>
      </c>
      <c r="X449" s="50">
        <v>0</v>
      </c>
      <c r="Y449" s="50">
        <v>0</v>
      </c>
      <c r="Z449" s="50">
        <v>0</v>
      </c>
      <c r="AA449" s="50">
        <v>0</v>
      </c>
      <c r="AB449" s="50">
        <v>0</v>
      </c>
      <c r="AC449" s="50">
        <v>0</v>
      </c>
      <c r="AD449" s="50">
        <v>0</v>
      </c>
      <c r="AE449" s="50">
        <v>0</v>
      </c>
      <c r="AF449" s="50">
        <v>0</v>
      </c>
      <c r="AG449" s="30">
        <v>0</v>
      </c>
      <c r="AH449" s="88">
        <v>0</v>
      </c>
    </row>
    <row r="450" spans="1:34" ht="15" customHeight="1" x14ac:dyDescent="0.25">
      <c r="A450" s="47" t="s">
        <v>10</v>
      </c>
      <c r="B450" s="47" t="s">
        <v>11</v>
      </c>
      <c r="C450" s="47" t="s">
        <v>12</v>
      </c>
      <c r="D450" s="47" t="s">
        <v>13</v>
      </c>
      <c r="E450" s="47" t="s">
        <v>14</v>
      </c>
      <c r="F450" s="47" t="s">
        <v>15</v>
      </c>
      <c r="G450" s="47" t="s">
        <v>31</v>
      </c>
      <c r="H450" s="48" t="s">
        <v>18</v>
      </c>
      <c r="I450" s="49">
        <v>298</v>
      </c>
      <c r="J450" s="50">
        <v>4.3347494816000009E-3</v>
      </c>
      <c r="K450" s="50">
        <v>4.4743913280000059E-3</v>
      </c>
      <c r="L450" s="50">
        <v>4.3306461408000041E-3</v>
      </c>
      <c r="M450" s="50">
        <v>5.3948656480000056E-3</v>
      </c>
      <c r="N450" s="50">
        <v>5.6014034879999985E-3</v>
      </c>
      <c r="O450" s="50">
        <v>5.7097563404479908E-3</v>
      </c>
      <c r="P450" s="50">
        <v>5.7689853375999973E-3</v>
      </c>
      <c r="Q450" s="50">
        <v>6.0182954752000025E-3</v>
      </c>
      <c r="R450" s="50">
        <v>5.2813152512000017E-3</v>
      </c>
      <c r="S450" s="50">
        <v>5.9218317146688048E-3</v>
      </c>
      <c r="T450" s="50">
        <v>5.5957867840000022E-3</v>
      </c>
      <c r="U450" s="50">
        <v>4.9557399999999993E-3</v>
      </c>
      <c r="V450" s="50">
        <v>1.3618599999999997E-4</v>
      </c>
      <c r="W450" s="50">
        <v>0</v>
      </c>
      <c r="X450" s="50">
        <v>0</v>
      </c>
      <c r="Y450" s="50">
        <v>0</v>
      </c>
      <c r="Z450" s="50">
        <v>0</v>
      </c>
      <c r="AA450" s="50">
        <v>0</v>
      </c>
      <c r="AB450" s="50">
        <v>0</v>
      </c>
      <c r="AC450" s="50">
        <v>0</v>
      </c>
      <c r="AD450" s="50">
        <v>0</v>
      </c>
      <c r="AE450" s="50">
        <v>0</v>
      </c>
      <c r="AF450" s="50">
        <v>0</v>
      </c>
      <c r="AG450" s="30">
        <v>0</v>
      </c>
      <c r="AH450" s="88">
        <v>0</v>
      </c>
    </row>
    <row r="451" spans="1:34" ht="15" customHeight="1" x14ac:dyDescent="0.25">
      <c r="A451" s="47" t="s">
        <v>10</v>
      </c>
      <c r="B451" s="47" t="s">
        <v>11</v>
      </c>
      <c r="C451" s="47" t="s">
        <v>12</v>
      </c>
      <c r="D451" s="47" t="s">
        <v>13</v>
      </c>
      <c r="E451" s="47" t="s">
        <v>14</v>
      </c>
      <c r="F451" s="47" t="s">
        <v>15</v>
      </c>
      <c r="G451" s="47" t="s">
        <v>32</v>
      </c>
      <c r="H451" s="48" t="s">
        <v>16</v>
      </c>
      <c r="I451" s="49">
        <v>25</v>
      </c>
      <c r="J451" s="50">
        <v>0</v>
      </c>
      <c r="K451" s="50">
        <v>0</v>
      </c>
      <c r="L451" s="50">
        <v>0</v>
      </c>
      <c r="M451" s="50">
        <v>0</v>
      </c>
      <c r="N451" s="50">
        <v>0</v>
      </c>
      <c r="O451" s="50">
        <v>0</v>
      </c>
      <c r="P451" s="50">
        <v>0</v>
      </c>
      <c r="Q451" s="50">
        <v>0</v>
      </c>
      <c r="R451" s="50">
        <v>0</v>
      </c>
      <c r="S451" s="50">
        <v>1.5822776485714286E-6</v>
      </c>
      <c r="T451" s="50">
        <v>2.5396273088857158E-6</v>
      </c>
      <c r="U451" s="50">
        <v>2.0045655443690478E-6</v>
      </c>
      <c r="V451" s="50">
        <v>1.9545998793999999E-6</v>
      </c>
      <c r="W451" s="50">
        <v>2.1471558599999999E-6</v>
      </c>
      <c r="X451" s="50">
        <v>2.1761226464520001E-6</v>
      </c>
      <c r="Y451" s="50">
        <v>2.1367564758E-6</v>
      </c>
      <c r="Z451" s="50">
        <v>1.9786628494499998E-6</v>
      </c>
      <c r="AA451" s="50">
        <v>1.4219516278349999E-6</v>
      </c>
      <c r="AB451" s="50">
        <v>2.17304840245E-6</v>
      </c>
      <c r="AC451" s="50">
        <v>1.2800956347000004E-6</v>
      </c>
      <c r="AD451" s="50">
        <v>1.9112093209500003E-6</v>
      </c>
      <c r="AE451" s="50">
        <v>1.6580762962499995E-6</v>
      </c>
      <c r="AF451" s="50">
        <v>1.9681720334999999E-6</v>
      </c>
      <c r="AG451" s="30">
        <v>1.8966791379999999E-6</v>
      </c>
      <c r="AH451" s="88">
        <v>2.1936754169999995E-6</v>
      </c>
    </row>
    <row r="452" spans="1:34" ht="15" customHeight="1" x14ac:dyDescent="0.25">
      <c r="A452" s="47" t="s">
        <v>10</v>
      </c>
      <c r="B452" s="47" t="s">
        <v>11</v>
      </c>
      <c r="C452" s="47" t="s">
        <v>12</v>
      </c>
      <c r="D452" s="47" t="s">
        <v>13</v>
      </c>
      <c r="E452" s="47" t="s">
        <v>14</v>
      </c>
      <c r="F452" s="47" t="s">
        <v>15</v>
      </c>
      <c r="G452" s="47" t="s">
        <v>32</v>
      </c>
      <c r="H452" s="48" t="s">
        <v>17</v>
      </c>
      <c r="I452" s="49">
        <v>1</v>
      </c>
      <c r="J452" s="50">
        <v>0</v>
      </c>
      <c r="K452" s="50">
        <v>0</v>
      </c>
      <c r="L452" s="50">
        <v>0</v>
      </c>
      <c r="M452" s="50">
        <v>0</v>
      </c>
      <c r="N452" s="50">
        <v>0</v>
      </c>
      <c r="O452" s="50">
        <v>0</v>
      </c>
      <c r="P452" s="50">
        <v>0</v>
      </c>
      <c r="Q452" s="50">
        <v>0</v>
      </c>
      <c r="R452" s="50">
        <v>0</v>
      </c>
      <c r="S452" s="50">
        <v>1.3295759219999999E-3</v>
      </c>
      <c r="T452" s="50">
        <v>2.1341764289999998E-3</v>
      </c>
      <c r="U452" s="50">
        <v>1.6072987844414951E-3</v>
      </c>
      <c r="V452" s="50">
        <v>1.5818240371095237E-3</v>
      </c>
      <c r="W452" s="50">
        <v>2.0888400000000002E-3</v>
      </c>
      <c r="X452" s="50">
        <v>1.99388E-3</v>
      </c>
      <c r="Y452" s="50">
        <v>2.1905368712827845E-3</v>
      </c>
      <c r="Z452" s="50">
        <v>1.9294798241786565E-3</v>
      </c>
      <c r="AA452" s="50">
        <v>1.5468971006231879E-3</v>
      </c>
      <c r="AB452" s="50">
        <v>2.2431361441943598E-3</v>
      </c>
      <c r="AC452" s="50">
        <v>1.5279259427821595E-3</v>
      </c>
      <c r="AD452" s="50">
        <v>1.9939960315411599E-3</v>
      </c>
      <c r="AE452" s="50">
        <v>1.677397155567E-3</v>
      </c>
      <c r="AF452" s="50">
        <v>1.8460092157188E-3</v>
      </c>
      <c r="AG452" s="30">
        <v>1.8568641642863998E-3</v>
      </c>
      <c r="AH452" s="88">
        <v>2.0493409017175996E-3</v>
      </c>
    </row>
    <row r="453" spans="1:34" ht="15" customHeight="1" x14ac:dyDescent="0.25">
      <c r="A453" s="47" t="s">
        <v>10</v>
      </c>
      <c r="B453" s="47" t="s">
        <v>11</v>
      </c>
      <c r="C453" s="47" t="s">
        <v>12</v>
      </c>
      <c r="D453" s="47" t="s">
        <v>13</v>
      </c>
      <c r="E453" s="47" t="s">
        <v>14</v>
      </c>
      <c r="F453" s="47" t="s">
        <v>15</v>
      </c>
      <c r="G453" s="47" t="s">
        <v>32</v>
      </c>
      <c r="H453" s="48" t="s">
        <v>18</v>
      </c>
      <c r="I453" s="49">
        <v>298</v>
      </c>
      <c r="J453" s="50">
        <v>0</v>
      </c>
      <c r="K453" s="50">
        <v>0</v>
      </c>
      <c r="L453" s="50">
        <v>0</v>
      </c>
      <c r="M453" s="50">
        <v>0</v>
      </c>
      <c r="N453" s="50">
        <v>0</v>
      </c>
      <c r="O453" s="50">
        <v>0</v>
      </c>
      <c r="P453" s="50">
        <v>0</v>
      </c>
      <c r="Q453" s="50">
        <v>0</v>
      </c>
      <c r="R453" s="50">
        <v>0</v>
      </c>
      <c r="S453" s="50">
        <v>3.7721499141942859E-6</v>
      </c>
      <c r="T453" s="50">
        <v>6.0544715043835469E-6</v>
      </c>
      <c r="U453" s="50">
        <v>4.7960859530139048E-6</v>
      </c>
      <c r="V453" s="50">
        <v>4.532869652424E-6</v>
      </c>
      <c r="W453" s="50">
        <v>5.1188195702399997E-6</v>
      </c>
      <c r="X453" s="50">
        <v>6.3800214436215687E-6</v>
      </c>
      <c r="Y453" s="50">
        <v>5.2131691077872004E-6</v>
      </c>
      <c r="Z453" s="50">
        <v>4.7171322330888E-6</v>
      </c>
      <c r="AA453" s="50">
        <v>3.3899335455546405E-6</v>
      </c>
      <c r="AB453" s="50">
        <v>5.2103480935288007E-6</v>
      </c>
      <c r="AC453" s="50">
        <v>3.0517482070888E-6</v>
      </c>
      <c r="AD453" s="50">
        <v>4.5563235605248011E-6</v>
      </c>
      <c r="AE453" s="50">
        <v>3.9528544296400008E-6</v>
      </c>
      <c r="AF453" s="50">
        <v>4.6921226672440002E-6</v>
      </c>
      <c r="AG453" s="30">
        <v>4.521742664992001E-6</v>
      </c>
      <c r="AH453" s="88">
        <v>5.2297207297559991E-6</v>
      </c>
    </row>
    <row r="454" spans="1:34" ht="15" customHeight="1" x14ac:dyDescent="0.25">
      <c r="A454" s="47" t="s">
        <v>10</v>
      </c>
      <c r="B454" s="47" t="s">
        <v>11</v>
      </c>
      <c r="C454" s="47" t="s">
        <v>12</v>
      </c>
      <c r="D454" s="47" t="s">
        <v>13</v>
      </c>
      <c r="E454" s="47" t="s">
        <v>14</v>
      </c>
      <c r="F454" s="47" t="s">
        <v>15</v>
      </c>
      <c r="G454" s="47" t="s">
        <v>33</v>
      </c>
      <c r="H454" s="48" t="s">
        <v>16</v>
      </c>
      <c r="I454" s="49">
        <v>25</v>
      </c>
      <c r="J454" s="50">
        <v>1.0742812499999992E-4</v>
      </c>
      <c r="K454" s="50">
        <v>0</v>
      </c>
      <c r="L454" s="50">
        <v>0</v>
      </c>
      <c r="M454" s="50">
        <v>0</v>
      </c>
      <c r="N454" s="50">
        <v>4.2922799999999859E-5</v>
      </c>
      <c r="O454" s="50">
        <v>4.2845422499999973E-5</v>
      </c>
      <c r="P454" s="50">
        <v>3.9177524999999984E-5</v>
      </c>
      <c r="Q454" s="50">
        <v>4.3154407499999999E-4</v>
      </c>
      <c r="R454" s="50">
        <v>4.8049649999999931E-5</v>
      </c>
      <c r="S454" s="50">
        <v>3.8237648249999924E-5</v>
      </c>
      <c r="T454" s="50">
        <v>0</v>
      </c>
      <c r="U454" s="50">
        <v>1.9192166619389999E-4</v>
      </c>
      <c r="V454" s="50">
        <v>1.5703993025062494E-4</v>
      </c>
      <c r="W454" s="50">
        <v>2.3389682401306537E-4</v>
      </c>
      <c r="X454" s="50">
        <v>2.1189673579591456E-4</v>
      </c>
      <c r="Y454" s="50">
        <v>1.7760473454435691E-4</v>
      </c>
      <c r="Z454" s="50">
        <v>1.6365175643650415E-5</v>
      </c>
      <c r="AA454" s="50">
        <v>1.0288041278845507E-5</v>
      </c>
      <c r="AB454" s="50">
        <v>4.0454579291639236E-6</v>
      </c>
      <c r="AC454" s="50">
        <v>1.0920535960268854E-5</v>
      </c>
      <c r="AD454" s="50">
        <v>1.2597907725088464E-5</v>
      </c>
      <c r="AE454" s="50">
        <v>2.1332115704031381E-6</v>
      </c>
      <c r="AF454" s="50">
        <v>1.8981408606628147E-7</v>
      </c>
      <c r="AG454" s="30">
        <v>0</v>
      </c>
      <c r="AH454" s="88">
        <v>0</v>
      </c>
    </row>
    <row r="455" spans="1:34" ht="15" customHeight="1" x14ac:dyDescent="0.25">
      <c r="A455" s="47" t="s">
        <v>10</v>
      </c>
      <c r="B455" s="47" t="s">
        <v>11</v>
      </c>
      <c r="C455" s="47" t="s">
        <v>12</v>
      </c>
      <c r="D455" s="47" t="s">
        <v>13</v>
      </c>
      <c r="E455" s="47" t="s">
        <v>14</v>
      </c>
      <c r="F455" s="47" t="s">
        <v>15</v>
      </c>
      <c r="G455" s="47" t="s">
        <v>33</v>
      </c>
      <c r="H455" s="48" t="s">
        <v>17</v>
      </c>
      <c r="I455" s="49">
        <v>1</v>
      </c>
      <c r="J455" s="50">
        <v>8.4510124999999922E-2</v>
      </c>
      <c r="K455" s="50">
        <v>0</v>
      </c>
      <c r="L455" s="50">
        <v>0</v>
      </c>
      <c r="M455" s="50">
        <v>0</v>
      </c>
      <c r="N455" s="50">
        <v>3.3765935999999892E-2</v>
      </c>
      <c r="O455" s="50">
        <v>3.3705065699999974E-2</v>
      </c>
      <c r="P455" s="50">
        <v>3.0819652999999989E-2</v>
      </c>
      <c r="Q455" s="50">
        <v>0.33948133899999999</v>
      </c>
      <c r="R455" s="50">
        <v>3.7799057999999948E-2</v>
      </c>
      <c r="S455" s="50">
        <v>2.9806293999877109E-2</v>
      </c>
      <c r="T455" s="50">
        <v>0</v>
      </c>
      <c r="U455" s="50">
        <v>0.20456939861644999</v>
      </c>
      <c r="V455" s="50">
        <v>0.14664519736481707</v>
      </c>
      <c r="W455" s="50">
        <v>0.13817954118550579</v>
      </c>
      <c r="X455" s="50">
        <v>0.13892708002546705</v>
      </c>
      <c r="Y455" s="50">
        <v>0.10514406851793821</v>
      </c>
      <c r="Z455" s="50">
        <v>9.7423422457668819E-3</v>
      </c>
      <c r="AA455" s="50">
        <v>6.2413406313992989E-3</v>
      </c>
      <c r="AB455" s="50">
        <v>2.3741134425288133E-3</v>
      </c>
      <c r="AC455" s="50">
        <v>6.096897470926196E-3</v>
      </c>
      <c r="AD455" s="50">
        <v>6.9305950320495144E-3</v>
      </c>
      <c r="AE455" s="50">
        <v>1.2521839259512439E-3</v>
      </c>
      <c r="AF455" s="50">
        <v>1.1012907416880685E-4</v>
      </c>
      <c r="AG455" s="30">
        <v>0</v>
      </c>
      <c r="AH455" s="88">
        <v>0</v>
      </c>
    </row>
    <row r="456" spans="1:34" ht="15" customHeight="1" x14ac:dyDescent="0.25">
      <c r="A456" s="47" t="s">
        <v>10</v>
      </c>
      <c r="B456" s="47" t="s">
        <v>11</v>
      </c>
      <c r="C456" s="47" t="s">
        <v>12</v>
      </c>
      <c r="D456" s="47" t="s">
        <v>13</v>
      </c>
      <c r="E456" s="47" t="s">
        <v>14</v>
      </c>
      <c r="F456" s="47" t="s">
        <v>15</v>
      </c>
      <c r="G456" s="47" t="s">
        <v>33</v>
      </c>
      <c r="H456" s="48" t="s">
        <v>18</v>
      </c>
      <c r="I456" s="49">
        <v>298</v>
      </c>
      <c r="J456" s="50">
        <v>2.561086499999998E-4</v>
      </c>
      <c r="K456" s="50">
        <v>0</v>
      </c>
      <c r="L456" s="50">
        <v>0</v>
      </c>
      <c r="M456" s="50">
        <v>0</v>
      </c>
      <c r="N456" s="50">
        <v>1.0232795519999967E-4</v>
      </c>
      <c r="O456" s="50">
        <v>1.0214348723999992E-4</v>
      </c>
      <c r="P456" s="50">
        <v>9.3399219599999959E-5</v>
      </c>
      <c r="Q456" s="50">
        <v>1.0288010748000002E-3</v>
      </c>
      <c r="R456" s="50">
        <v>1.1455036559999982E-4</v>
      </c>
      <c r="S456" s="50">
        <v>9.1158553427999822E-5</v>
      </c>
      <c r="T456" s="50">
        <v>0</v>
      </c>
      <c r="U456" s="50">
        <v>4.5754125220625756E-4</v>
      </c>
      <c r="V456" s="50">
        <v>3.9833930691580982E-4</v>
      </c>
      <c r="W456" s="50">
        <v>5.9532988015441649E-4</v>
      </c>
      <c r="X456" s="50">
        <v>5.3985847409953008E-4</v>
      </c>
      <c r="Y456" s="50">
        <v>4.5077261543157343E-4</v>
      </c>
      <c r="Z456" s="50">
        <v>4.1447048714915556E-5</v>
      </c>
      <c r="AA456" s="50">
        <v>2.5933287664315847E-5</v>
      </c>
      <c r="AB456" s="50">
        <v>1.0273915052532612E-5</v>
      </c>
      <c r="AC456" s="50">
        <v>2.7939983395764954E-5</v>
      </c>
      <c r="AD456" s="50">
        <v>3.2373605518487845E-5</v>
      </c>
      <c r="AE456" s="50">
        <v>5.4418777291891479E-6</v>
      </c>
      <c r="AF456" s="50">
        <v>4.8465115435840753E-7</v>
      </c>
      <c r="AG456" s="30">
        <v>0</v>
      </c>
      <c r="AH456" s="88">
        <v>0</v>
      </c>
    </row>
    <row r="457" spans="1:34" ht="15" customHeight="1" x14ac:dyDescent="0.25">
      <c r="A457" s="47" t="s">
        <v>10</v>
      </c>
      <c r="B457" s="47" t="s">
        <v>11</v>
      </c>
      <c r="C457" s="47" t="s">
        <v>12</v>
      </c>
      <c r="D457" s="47" t="s">
        <v>13</v>
      </c>
      <c r="E457" s="47" t="s">
        <v>14</v>
      </c>
      <c r="F457" s="47" t="s">
        <v>15</v>
      </c>
      <c r="G457" s="47" t="s">
        <v>542</v>
      </c>
      <c r="H457" s="48" t="s">
        <v>16</v>
      </c>
      <c r="I457" s="49">
        <v>25</v>
      </c>
      <c r="J457" s="50">
        <v>0</v>
      </c>
      <c r="K457" s="50">
        <v>0</v>
      </c>
      <c r="L457" s="50">
        <v>0</v>
      </c>
      <c r="M457" s="50">
        <v>0</v>
      </c>
      <c r="N457" s="50">
        <v>0</v>
      </c>
      <c r="O457" s="50">
        <v>0</v>
      </c>
      <c r="P457" s="50">
        <v>0</v>
      </c>
      <c r="Q457" s="50">
        <v>0</v>
      </c>
      <c r="R457" s="50">
        <v>0</v>
      </c>
      <c r="S457" s="50">
        <v>0</v>
      </c>
      <c r="T457" s="50">
        <v>8.8870646335964612E-9</v>
      </c>
      <c r="U457" s="50">
        <v>1.3695270335871241E-9</v>
      </c>
      <c r="V457" s="50">
        <v>6.8176183833152312E-9</v>
      </c>
      <c r="W457" s="50">
        <v>6.5313547198763623E-8</v>
      </c>
      <c r="X457" s="50">
        <v>9.4344710586450734E-8</v>
      </c>
      <c r="Y457" s="50">
        <v>1.1696503825182865E-7</v>
      </c>
      <c r="Z457" s="50">
        <v>1.9291654675354942E-7</v>
      </c>
      <c r="AA457" s="50">
        <v>2.221321885900568E-7</v>
      </c>
      <c r="AB457" s="50">
        <v>2.8031018473613641E-7</v>
      </c>
      <c r="AC457" s="50">
        <v>4.7048834499614034E-7</v>
      </c>
      <c r="AD457" s="50">
        <v>5.0227183628255108E-7</v>
      </c>
      <c r="AE457" s="50">
        <v>7.0517073773182417E-7</v>
      </c>
      <c r="AF457" s="50">
        <v>1.7070100108888029E-6</v>
      </c>
      <c r="AG457" s="30">
        <v>4.527613468602884E-6</v>
      </c>
      <c r="AH457" s="88">
        <v>9.2955751348266197E-6</v>
      </c>
    </row>
    <row r="458" spans="1:34" ht="15" customHeight="1" x14ac:dyDescent="0.25">
      <c r="A458" s="47" t="s">
        <v>10</v>
      </c>
      <c r="B458" s="47" t="s">
        <v>11</v>
      </c>
      <c r="C458" s="47" t="s">
        <v>12</v>
      </c>
      <c r="D458" s="47" t="s">
        <v>13</v>
      </c>
      <c r="E458" s="47" t="s">
        <v>14</v>
      </c>
      <c r="F458" s="47" t="s">
        <v>15</v>
      </c>
      <c r="G458" s="47" t="s">
        <v>542</v>
      </c>
      <c r="H458" s="48" t="s">
        <v>18</v>
      </c>
      <c r="I458" s="49">
        <v>298</v>
      </c>
      <c r="J458" s="50">
        <v>0</v>
      </c>
      <c r="K458" s="50">
        <v>0</v>
      </c>
      <c r="L458" s="50">
        <v>0</v>
      </c>
      <c r="M458" s="50">
        <v>0</v>
      </c>
      <c r="N458" s="50">
        <v>0</v>
      </c>
      <c r="O458" s="50">
        <v>0</v>
      </c>
      <c r="P458" s="50">
        <v>0</v>
      </c>
      <c r="Q458" s="50">
        <v>0</v>
      </c>
      <c r="R458" s="50">
        <v>0</v>
      </c>
      <c r="S458" s="50">
        <v>0</v>
      </c>
      <c r="T458" s="50">
        <v>2.1186762086493959E-8</v>
      </c>
      <c r="U458" s="50">
        <v>3.2649524480717042E-9</v>
      </c>
      <c r="V458" s="50">
        <v>1.5565368926390748E-8</v>
      </c>
      <c r="W458" s="50">
        <v>1.5569957610169901E-7</v>
      </c>
      <c r="X458" s="50">
        <v>2.2491905518780623E-7</v>
      </c>
      <c r="Y458" s="50">
        <v>2.7884465119235955E-7</v>
      </c>
      <c r="Z458" s="50">
        <v>4.5991304746046202E-7</v>
      </c>
      <c r="AA458" s="50">
        <v>5.2956313759869547E-7</v>
      </c>
      <c r="AB458" s="50">
        <v>6.6825948041094904E-7</v>
      </c>
      <c r="AC458" s="50">
        <v>1.1216442144707988E-6</v>
      </c>
      <c r="AD458" s="50">
        <v>1.1974160576976018E-6</v>
      </c>
      <c r="AE458" s="50">
        <v>1.6811270387526687E-6</v>
      </c>
      <c r="AF458" s="50">
        <v>4.0695118659589064E-6</v>
      </c>
      <c r="AG458" s="30">
        <v>1.0793830509149272E-5</v>
      </c>
      <c r="AH458" s="88">
        <v>2.2160651121426658E-5</v>
      </c>
    </row>
    <row r="459" spans="1:34" ht="15" customHeight="1" x14ac:dyDescent="0.25">
      <c r="A459" s="47" t="s">
        <v>10</v>
      </c>
      <c r="B459" s="47" t="s">
        <v>11</v>
      </c>
      <c r="C459" s="47" t="s">
        <v>12</v>
      </c>
      <c r="D459" s="47" t="s">
        <v>13</v>
      </c>
      <c r="E459" s="47" t="s">
        <v>14</v>
      </c>
      <c r="F459" s="47" t="s">
        <v>15</v>
      </c>
      <c r="G459" s="47" t="s">
        <v>34</v>
      </c>
      <c r="H459" s="48" t="s">
        <v>16</v>
      </c>
      <c r="I459" s="49">
        <v>25</v>
      </c>
      <c r="J459" s="50">
        <v>2.7182699999999888E-5</v>
      </c>
      <c r="K459" s="50">
        <v>4.1695724999999908E-5</v>
      </c>
      <c r="L459" s="50">
        <v>1.9285950000000059E-5</v>
      </c>
      <c r="M459" s="50">
        <v>3.5305499999999945E-6</v>
      </c>
      <c r="N459" s="50">
        <v>0</v>
      </c>
      <c r="O459" s="50">
        <v>1.7851342499999981E-6</v>
      </c>
      <c r="P459" s="50">
        <v>1.6264499999999969E-6</v>
      </c>
      <c r="Q459" s="50">
        <v>4.9162499999999887E-7</v>
      </c>
      <c r="R459" s="50">
        <v>0</v>
      </c>
      <c r="S459" s="50">
        <v>0</v>
      </c>
      <c r="T459" s="50">
        <v>0</v>
      </c>
      <c r="U459" s="50">
        <v>0</v>
      </c>
      <c r="V459" s="50">
        <v>0</v>
      </c>
      <c r="W459" s="50">
        <v>0</v>
      </c>
      <c r="X459" s="50">
        <v>0</v>
      </c>
      <c r="Y459" s="50">
        <v>0</v>
      </c>
      <c r="Z459" s="50">
        <v>0</v>
      </c>
      <c r="AA459" s="50">
        <v>0</v>
      </c>
      <c r="AB459" s="50">
        <v>0</v>
      </c>
      <c r="AC459" s="50">
        <v>0</v>
      </c>
      <c r="AD459" s="50">
        <v>0</v>
      </c>
      <c r="AE459" s="50">
        <v>0</v>
      </c>
      <c r="AF459" s="50">
        <v>0</v>
      </c>
      <c r="AG459" s="30">
        <v>0</v>
      </c>
      <c r="AH459" s="88">
        <v>0</v>
      </c>
    </row>
    <row r="460" spans="1:34" ht="15" customHeight="1" x14ac:dyDescent="0.25">
      <c r="A460" s="47" t="s">
        <v>10</v>
      </c>
      <c r="B460" s="47" t="s">
        <v>11</v>
      </c>
      <c r="C460" s="47" t="s">
        <v>12</v>
      </c>
      <c r="D460" s="47" t="s">
        <v>13</v>
      </c>
      <c r="E460" s="47" t="s">
        <v>14</v>
      </c>
      <c r="F460" s="47" t="s">
        <v>15</v>
      </c>
      <c r="G460" s="47" t="s">
        <v>34</v>
      </c>
      <c r="H460" s="48" t="s">
        <v>17</v>
      </c>
      <c r="I460" s="49">
        <v>1</v>
      </c>
      <c r="J460" s="50">
        <v>2.7218943599999889E-2</v>
      </c>
      <c r="K460" s="50">
        <v>4.1751319299999916E-2</v>
      </c>
      <c r="L460" s="50">
        <v>1.9311664600000056E-2</v>
      </c>
      <c r="M460" s="50">
        <v>3.5352573999999936E-3</v>
      </c>
      <c r="N460" s="50">
        <v>0</v>
      </c>
      <c r="O460" s="50">
        <v>1.7875144289999981E-3</v>
      </c>
      <c r="P460" s="50">
        <v>1.6286185999999968E-3</v>
      </c>
      <c r="Q460" s="50">
        <v>4.9228049999999876E-4</v>
      </c>
      <c r="R460" s="50">
        <v>0</v>
      </c>
      <c r="S460" s="50">
        <v>0</v>
      </c>
      <c r="T460" s="50">
        <v>0</v>
      </c>
      <c r="U460" s="50">
        <v>0</v>
      </c>
      <c r="V460" s="50">
        <v>0</v>
      </c>
      <c r="W460" s="50">
        <v>0</v>
      </c>
      <c r="X460" s="50">
        <v>0</v>
      </c>
      <c r="Y460" s="50">
        <v>0</v>
      </c>
      <c r="Z460" s="50">
        <v>0</v>
      </c>
      <c r="AA460" s="50">
        <v>0</v>
      </c>
      <c r="AB460" s="50">
        <v>0</v>
      </c>
      <c r="AC460" s="50">
        <v>0</v>
      </c>
      <c r="AD460" s="50">
        <v>0</v>
      </c>
      <c r="AE460" s="50">
        <v>0</v>
      </c>
      <c r="AF460" s="50">
        <v>0</v>
      </c>
      <c r="AG460" s="30">
        <v>0</v>
      </c>
      <c r="AH460" s="88">
        <v>0</v>
      </c>
    </row>
    <row r="461" spans="1:34" ht="15" customHeight="1" x14ac:dyDescent="0.25">
      <c r="A461" s="47" t="s">
        <v>10</v>
      </c>
      <c r="B461" s="47" t="s">
        <v>11</v>
      </c>
      <c r="C461" s="47" t="s">
        <v>12</v>
      </c>
      <c r="D461" s="47" t="s">
        <v>13</v>
      </c>
      <c r="E461" s="47" t="s">
        <v>14</v>
      </c>
      <c r="F461" s="47" t="s">
        <v>15</v>
      </c>
      <c r="G461" s="47" t="s">
        <v>34</v>
      </c>
      <c r="H461" s="48" t="s">
        <v>18</v>
      </c>
      <c r="I461" s="49">
        <v>298</v>
      </c>
      <c r="J461" s="50">
        <v>6.4803556799999739E-5</v>
      </c>
      <c r="K461" s="50">
        <v>9.9402608399999781E-5</v>
      </c>
      <c r="L461" s="50">
        <v>4.5977704800000138E-5</v>
      </c>
      <c r="M461" s="50">
        <v>8.4168311999999849E-6</v>
      </c>
      <c r="N461" s="50">
        <v>0</v>
      </c>
      <c r="O461" s="50">
        <v>4.2557600519999953E-6</v>
      </c>
      <c r="P461" s="50">
        <v>3.8774567999999921E-6</v>
      </c>
      <c r="Q461" s="50">
        <v>1.1720339999999973E-6</v>
      </c>
      <c r="R461" s="50">
        <v>0</v>
      </c>
      <c r="S461" s="50">
        <v>0</v>
      </c>
      <c r="T461" s="50">
        <v>0</v>
      </c>
      <c r="U461" s="50">
        <v>0</v>
      </c>
      <c r="V461" s="50">
        <v>0</v>
      </c>
      <c r="W461" s="50">
        <v>0</v>
      </c>
      <c r="X461" s="50">
        <v>0</v>
      </c>
      <c r="Y461" s="50">
        <v>0</v>
      </c>
      <c r="Z461" s="50">
        <v>0</v>
      </c>
      <c r="AA461" s="50">
        <v>0</v>
      </c>
      <c r="AB461" s="50">
        <v>0</v>
      </c>
      <c r="AC461" s="50">
        <v>0</v>
      </c>
      <c r="AD461" s="50">
        <v>0</v>
      </c>
      <c r="AE461" s="50">
        <v>0</v>
      </c>
      <c r="AF461" s="50">
        <v>0</v>
      </c>
      <c r="AG461" s="30">
        <v>0</v>
      </c>
      <c r="AH461" s="88">
        <v>0</v>
      </c>
    </row>
    <row r="462" spans="1:34" ht="15" customHeight="1" x14ac:dyDescent="0.25">
      <c r="A462" s="47" t="s">
        <v>10</v>
      </c>
      <c r="B462" s="47" t="s">
        <v>11</v>
      </c>
      <c r="C462" s="47" t="s">
        <v>12</v>
      </c>
      <c r="D462" s="47" t="s">
        <v>13</v>
      </c>
      <c r="E462" s="47" t="s">
        <v>14</v>
      </c>
      <c r="F462" s="47" t="s">
        <v>15</v>
      </c>
      <c r="G462" s="47" t="s">
        <v>35</v>
      </c>
      <c r="H462" s="48" t="s">
        <v>16</v>
      </c>
      <c r="I462" s="49">
        <v>25</v>
      </c>
      <c r="J462" s="50">
        <v>1.3976474999999974E-5</v>
      </c>
      <c r="K462" s="50">
        <v>9.375000000000036E-8</v>
      </c>
      <c r="L462" s="50">
        <v>0</v>
      </c>
      <c r="M462" s="50">
        <v>0</v>
      </c>
      <c r="N462" s="50">
        <v>0</v>
      </c>
      <c r="O462" s="50">
        <v>0</v>
      </c>
      <c r="P462" s="50">
        <v>0</v>
      </c>
      <c r="Q462" s="50">
        <v>0</v>
      </c>
      <c r="R462" s="50">
        <v>1.017E-7</v>
      </c>
      <c r="S462" s="50">
        <v>0</v>
      </c>
      <c r="T462" s="50">
        <v>0</v>
      </c>
      <c r="U462" s="50">
        <v>0</v>
      </c>
      <c r="V462" s="50">
        <v>0</v>
      </c>
      <c r="W462" s="50">
        <v>0</v>
      </c>
      <c r="X462" s="50">
        <v>0</v>
      </c>
      <c r="Y462" s="50">
        <v>0</v>
      </c>
      <c r="Z462" s="50">
        <v>0</v>
      </c>
      <c r="AA462" s="50">
        <v>0</v>
      </c>
      <c r="AB462" s="50">
        <v>0</v>
      </c>
      <c r="AC462" s="50">
        <v>0</v>
      </c>
      <c r="AD462" s="50">
        <v>0</v>
      </c>
      <c r="AE462" s="50">
        <v>0</v>
      </c>
      <c r="AF462" s="50">
        <v>0</v>
      </c>
      <c r="AG462" s="30">
        <v>0</v>
      </c>
      <c r="AH462" s="88">
        <v>0</v>
      </c>
    </row>
    <row r="463" spans="1:34" ht="15" customHeight="1" x14ac:dyDescent="0.25">
      <c r="A463" s="47" t="s">
        <v>10</v>
      </c>
      <c r="B463" s="47" t="s">
        <v>11</v>
      </c>
      <c r="C463" s="47" t="s">
        <v>12</v>
      </c>
      <c r="D463" s="47" t="s">
        <v>13</v>
      </c>
      <c r="E463" s="47" t="s">
        <v>14</v>
      </c>
      <c r="F463" s="47" t="s">
        <v>15</v>
      </c>
      <c r="G463" s="47" t="s">
        <v>35</v>
      </c>
      <c r="H463" s="48" t="s">
        <v>17</v>
      </c>
      <c r="I463" s="49">
        <v>1</v>
      </c>
      <c r="J463" s="50">
        <v>1.3790121999999976E-2</v>
      </c>
      <c r="K463" s="50">
        <v>9.2500000000000378E-5</v>
      </c>
      <c r="L463" s="50">
        <v>0</v>
      </c>
      <c r="M463" s="50">
        <v>0</v>
      </c>
      <c r="N463" s="50">
        <v>0</v>
      </c>
      <c r="O463" s="50">
        <v>0</v>
      </c>
      <c r="P463" s="50">
        <v>0</v>
      </c>
      <c r="Q463" s="50">
        <v>0</v>
      </c>
      <c r="R463" s="50">
        <v>1.00344E-4</v>
      </c>
      <c r="S463" s="50">
        <v>0</v>
      </c>
      <c r="T463" s="50">
        <v>0</v>
      </c>
      <c r="U463" s="50">
        <v>0</v>
      </c>
      <c r="V463" s="50">
        <v>0</v>
      </c>
      <c r="W463" s="50">
        <v>0</v>
      </c>
      <c r="X463" s="50">
        <v>0</v>
      </c>
      <c r="Y463" s="50">
        <v>0</v>
      </c>
      <c r="Z463" s="50">
        <v>0</v>
      </c>
      <c r="AA463" s="50">
        <v>0</v>
      </c>
      <c r="AB463" s="50">
        <v>0</v>
      </c>
      <c r="AC463" s="50">
        <v>0</v>
      </c>
      <c r="AD463" s="50">
        <v>0</v>
      </c>
      <c r="AE463" s="50">
        <v>0</v>
      </c>
      <c r="AF463" s="50">
        <v>0</v>
      </c>
      <c r="AG463" s="30">
        <v>0</v>
      </c>
      <c r="AH463" s="88">
        <v>0</v>
      </c>
    </row>
    <row r="464" spans="1:34" ht="15" customHeight="1" x14ac:dyDescent="0.25">
      <c r="A464" s="47" t="s">
        <v>10</v>
      </c>
      <c r="B464" s="47" t="s">
        <v>11</v>
      </c>
      <c r="C464" s="47" t="s">
        <v>12</v>
      </c>
      <c r="D464" s="47" t="s">
        <v>13</v>
      </c>
      <c r="E464" s="47" t="s">
        <v>14</v>
      </c>
      <c r="F464" s="47" t="s">
        <v>15</v>
      </c>
      <c r="G464" s="47" t="s">
        <v>35</v>
      </c>
      <c r="H464" s="48" t="s">
        <v>18</v>
      </c>
      <c r="I464" s="49">
        <v>298</v>
      </c>
      <c r="J464" s="50">
        <v>3.3319916399999935E-5</v>
      </c>
      <c r="K464" s="50">
        <v>2.2350000000000088E-7</v>
      </c>
      <c r="L464" s="50">
        <v>0</v>
      </c>
      <c r="M464" s="50">
        <v>0</v>
      </c>
      <c r="N464" s="50">
        <v>0</v>
      </c>
      <c r="O464" s="50">
        <v>0</v>
      </c>
      <c r="P464" s="50">
        <v>0</v>
      </c>
      <c r="Q464" s="50">
        <v>0</v>
      </c>
      <c r="R464" s="50">
        <v>2.424528E-7</v>
      </c>
      <c r="S464" s="50">
        <v>0</v>
      </c>
      <c r="T464" s="50">
        <v>0</v>
      </c>
      <c r="U464" s="50">
        <v>0</v>
      </c>
      <c r="V464" s="50">
        <v>0</v>
      </c>
      <c r="W464" s="50">
        <v>0</v>
      </c>
      <c r="X464" s="50">
        <v>0</v>
      </c>
      <c r="Y464" s="50">
        <v>0</v>
      </c>
      <c r="Z464" s="50">
        <v>0</v>
      </c>
      <c r="AA464" s="50">
        <v>0</v>
      </c>
      <c r="AB464" s="50">
        <v>0</v>
      </c>
      <c r="AC464" s="50">
        <v>0</v>
      </c>
      <c r="AD464" s="50">
        <v>0</v>
      </c>
      <c r="AE464" s="50">
        <v>0</v>
      </c>
      <c r="AF464" s="50">
        <v>0</v>
      </c>
      <c r="AG464" s="30">
        <v>0</v>
      </c>
      <c r="AH464" s="88">
        <v>0</v>
      </c>
    </row>
    <row r="465" spans="1:34" ht="15" customHeight="1" x14ac:dyDescent="0.25">
      <c r="A465" s="47" t="s">
        <v>10</v>
      </c>
      <c r="B465" s="47" t="s">
        <v>11</v>
      </c>
      <c r="C465" s="47" t="s">
        <v>12</v>
      </c>
      <c r="D465" s="47" t="s">
        <v>13</v>
      </c>
      <c r="E465" s="47" t="s">
        <v>14</v>
      </c>
      <c r="F465" s="47" t="s">
        <v>15</v>
      </c>
      <c r="G465" s="47" t="s">
        <v>36</v>
      </c>
      <c r="H465" s="48" t="s">
        <v>16</v>
      </c>
      <c r="I465" s="49">
        <v>25</v>
      </c>
      <c r="J465" s="50">
        <v>6.7557778406450789E-8</v>
      </c>
      <c r="K465" s="50">
        <v>6.6648769473622442E-8</v>
      </c>
      <c r="L465" s="50">
        <v>4.6939649364846068E-8</v>
      </c>
      <c r="M465" s="50">
        <v>1.2208845291423193E-8</v>
      </c>
      <c r="N465" s="50">
        <v>1.6817673041634631E-8</v>
      </c>
      <c r="O465" s="50">
        <v>3.431812474089736E-8</v>
      </c>
      <c r="P465" s="50">
        <v>2.3006095567735876E-7</v>
      </c>
      <c r="Q465" s="50">
        <v>2.1224939336505464E-7</v>
      </c>
      <c r="R465" s="50">
        <v>1.4636668403798982E-7</v>
      </c>
      <c r="S465" s="50">
        <v>8.5433856288668884E-8</v>
      </c>
      <c r="T465" s="50">
        <v>4.5104253194145837E-8</v>
      </c>
      <c r="U465" s="50">
        <v>1.1736522069824254E-8</v>
      </c>
      <c r="V465" s="50">
        <v>1.4446232986500891E-7</v>
      </c>
      <c r="W465" s="50">
        <v>4.074710844551891E-7</v>
      </c>
      <c r="X465" s="50">
        <v>4.5344822472688211E-7</v>
      </c>
      <c r="Y465" s="50">
        <v>8.8658888010951237E-7</v>
      </c>
      <c r="Z465" s="50">
        <v>1.7382997928271631E-6</v>
      </c>
      <c r="AA465" s="50">
        <v>1.3812118274238274E-6</v>
      </c>
      <c r="AB465" s="50">
        <v>1.2668189702993136E-6</v>
      </c>
      <c r="AC465" s="50">
        <v>1.4479292451735166E-6</v>
      </c>
      <c r="AD465" s="50">
        <v>1.63413943088768E-6</v>
      </c>
      <c r="AE465" s="50">
        <v>1.9569805590550071E-6</v>
      </c>
      <c r="AF465" s="50">
        <v>1.8160628750714273E-6</v>
      </c>
      <c r="AG465" s="30">
        <v>1.6739211177312323E-6</v>
      </c>
      <c r="AH465" s="88">
        <v>1.3492789074718613E-6</v>
      </c>
    </row>
    <row r="466" spans="1:34" ht="15" customHeight="1" x14ac:dyDescent="0.25">
      <c r="A466" s="47" t="s">
        <v>10</v>
      </c>
      <c r="B466" s="47" t="s">
        <v>11</v>
      </c>
      <c r="C466" s="47" t="s">
        <v>12</v>
      </c>
      <c r="D466" s="47" t="s">
        <v>13</v>
      </c>
      <c r="E466" s="47" t="s">
        <v>14</v>
      </c>
      <c r="F466" s="47" t="s">
        <v>15</v>
      </c>
      <c r="G466" s="47" t="s">
        <v>36</v>
      </c>
      <c r="H466" s="48" t="s">
        <v>18</v>
      </c>
      <c r="I466" s="49">
        <v>298</v>
      </c>
      <c r="J466" s="50">
        <v>1.6105774372097867E-7</v>
      </c>
      <c r="K466" s="50">
        <v>1.5889066642511591E-7</v>
      </c>
      <c r="L466" s="50">
        <v>1.11904124085793E-7</v>
      </c>
      <c r="M466" s="50">
        <v>2.9105887174752889E-8</v>
      </c>
      <c r="N466" s="50">
        <v>4.0093332531256967E-8</v>
      </c>
      <c r="O466" s="50">
        <v>8.181440938229929E-8</v>
      </c>
      <c r="P466" s="50">
        <v>5.4846531833482333E-7</v>
      </c>
      <c r="Q466" s="50">
        <v>5.0600255378229025E-7</v>
      </c>
      <c r="R466" s="50">
        <v>3.4893817474656774E-7</v>
      </c>
      <c r="S466" s="50">
        <v>2.036743133921866E-7</v>
      </c>
      <c r="T466" s="50">
        <v>1.0752853961484367E-7</v>
      </c>
      <c r="U466" s="50">
        <v>2.797986861446102E-8</v>
      </c>
      <c r="V466" s="50">
        <v>3.4439819375005778E-7</v>
      </c>
      <c r="W466" s="50">
        <v>9.7141106534117062E-7</v>
      </c>
      <c r="X466" s="50">
        <v>1.0810205677488873E-6</v>
      </c>
      <c r="Y466" s="50">
        <v>2.113627890181078E-6</v>
      </c>
      <c r="Z466" s="50">
        <v>4.1441067060999552E-6</v>
      </c>
      <c r="AA466" s="50">
        <v>3.2928089965784037E-6</v>
      </c>
      <c r="AB466" s="50">
        <v>3.0200964251935633E-6</v>
      </c>
      <c r="AC466" s="50">
        <v>3.4518633266751878E-6</v>
      </c>
      <c r="AD466" s="50">
        <v>3.8957884032362286E-6</v>
      </c>
      <c r="AE466" s="50">
        <v>4.6654416527871386E-6</v>
      </c>
      <c r="AF466" s="50">
        <v>4.3294938941702832E-6</v>
      </c>
      <c r="AG466" s="30">
        <v>3.9489102818515975E-6</v>
      </c>
      <c r="AH466" s="88">
        <v>3.0076966506490639E-6</v>
      </c>
    </row>
    <row r="467" spans="1:34" ht="15" customHeight="1" x14ac:dyDescent="0.25">
      <c r="A467" s="47" t="s">
        <v>10</v>
      </c>
      <c r="B467" s="47" t="s">
        <v>11</v>
      </c>
      <c r="C467" s="47" t="s">
        <v>12</v>
      </c>
      <c r="D467" s="47" t="s">
        <v>13</v>
      </c>
      <c r="E467" s="47" t="s">
        <v>14</v>
      </c>
      <c r="F467" s="47" t="s">
        <v>15</v>
      </c>
      <c r="G467" s="47" t="s">
        <v>37</v>
      </c>
      <c r="H467" s="48" t="s">
        <v>16</v>
      </c>
      <c r="I467" s="49">
        <v>25</v>
      </c>
      <c r="J467" s="50">
        <v>1.1088000000000001E-3</v>
      </c>
      <c r="K467" s="50">
        <v>0</v>
      </c>
      <c r="L467" s="50">
        <v>0</v>
      </c>
      <c r="M467" s="50">
        <v>0</v>
      </c>
      <c r="N467" s="50">
        <v>0</v>
      </c>
      <c r="O467" s="50">
        <v>0</v>
      </c>
      <c r="P467" s="50">
        <v>0</v>
      </c>
      <c r="Q467" s="50">
        <v>0</v>
      </c>
      <c r="R467" s="50">
        <v>0</v>
      </c>
      <c r="S467" s="50">
        <v>0</v>
      </c>
      <c r="T467" s="50">
        <v>0</v>
      </c>
      <c r="U467" s="50">
        <v>0</v>
      </c>
      <c r="V467" s="50">
        <v>5.6399416800000004E-4</v>
      </c>
      <c r="W467" s="50">
        <v>1.8792668417275433E-4</v>
      </c>
      <c r="X467" s="50">
        <v>3.201151653447767E-3</v>
      </c>
      <c r="Y467" s="50">
        <v>3.3737951999999998E-3</v>
      </c>
      <c r="Z467" s="50">
        <v>4.32400036E-3</v>
      </c>
      <c r="AA467" s="50">
        <v>2.4942420160000002E-3</v>
      </c>
      <c r="AB467" s="50">
        <v>3.1929503439999999E-3</v>
      </c>
      <c r="AC467" s="50">
        <v>2.9729382479999995E-3</v>
      </c>
      <c r="AD467" s="50">
        <v>3.1012729200000006E-3</v>
      </c>
      <c r="AE467" s="50">
        <v>3.3453694479999995E-3</v>
      </c>
      <c r="AF467" s="50">
        <v>3.1251350959999999E-3</v>
      </c>
      <c r="AG467" s="30">
        <v>2.9476619919999998E-3</v>
      </c>
      <c r="AH467" s="88">
        <v>3.2054194800000004E-3</v>
      </c>
    </row>
    <row r="468" spans="1:34" ht="15" customHeight="1" x14ac:dyDescent="0.25">
      <c r="A468" s="47" t="s">
        <v>10</v>
      </c>
      <c r="B468" s="47" t="s">
        <v>11</v>
      </c>
      <c r="C468" s="47" t="s">
        <v>12</v>
      </c>
      <c r="D468" s="47" t="s">
        <v>13</v>
      </c>
      <c r="E468" s="47" t="s">
        <v>14</v>
      </c>
      <c r="F468" s="47" t="s">
        <v>15</v>
      </c>
      <c r="G468" s="47" t="s">
        <v>37</v>
      </c>
      <c r="H468" s="48" t="s">
        <v>18</v>
      </c>
      <c r="I468" s="49">
        <v>298</v>
      </c>
      <c r="J468" s="50">
        <v>1.7347176E-3</v>
      </c>
      <c r="K468" s="50">
        <v>0</v>
      </c>
      <c r="L468" s="50">
        <v>0</v>
      </c>
      <c r="M468" s="50">
        <v>0</v>
      </c>
      <c r="N468" s="50">
        <v>0</v>
      </c>
      <c r="O468" s="50">
        <v>0</v>
      </c>
      <c r="P468" s="50">
        <v>0</v>
      </c>
      <c r="Q468" s="50">
        <v>0</v>
      </c>
      <c r="R468" s="50">
        <v>0</v>
      </c>
      <c r="S468" s="50">
        <v>0</v>
      </c>
      <c r="T468" s="50">
        <v>0</v>
      </c>
      <c r="U468" s="50">
        <v>0</v>
      </c>
      <c r="V468" s="50">
        <v>8.823688758360001E-4</v>
      </c>
      <c r="W468" s="50">
        <v>2.9401129738827406E-4</v>
      </c>
      <c r="X468" s="50">
        <v>5.0082017618190309E-3</v>
      </c>
      <c r="Y468" s="50">
        <v>5.2783025904000009E-3</v>
      </c>
      <c r="Z468" s="50">
        <v>6.7648985632200002E-3</v>
      </c>
      <c r="AA468" s="50">
        <v>3.9022416340319999E-3</v>
      </c>
      <c r="AB468" s="50">
        <v>4.9953708131880003E-3</v>
      </c>
      <c r="AC468" s="50">
        <v>4.6511618889960001E-3</v>
      </c>
      <c r="AD468" s="50">
        <v>4.8519414833400002E-3</v>
      </c>
      <c r="AE468" s="50">
        <v>5.2338305013960012E-3</v>
      </c>
      <c r="AF468" s="50">
        <v>4.8892738576920003E-3</v>
      </c>
      <c r="AG468" s="30">
        <v>4.6116171864840003E-3</v>
      </c>
      <c r="AH468" s="88">
        <v>5.01487877646E-3</v>
      </c>
    </row>
    <row r="469" spans="1:34" ht="15" customHeight="1" x14ac:dyDescent="0.25">
      <c r="A469" s="47" t="s">
        <v>10</v>
      </c>
      <c r="B469" s="47" t="s">
        <v>11</v>
      </c>
      <c r="C469" s="47" t="s">
        <v>12</v>
      </c>
      <c r="D469" s="47" t="s">
        <v>13</v>
      </c>
      <c r="E469" s="47" t="s">
        <v>14</v>
      </c>
      <c r="F469" s="47" t="s">
        <v>15</v>
      </c>
      <c r="G469" s="47" t="s">
        <v>38</v>
      </c>
      <c r="H469" s="48" t="s">
        <v>16</v>
      </c>
      <c r="I469" s="49">
        <v>25</v>
      </c>
      <c r="J469" s="50">
        <v>0</v>
      </c>
      <c r="K469" s="50">
        <v>0</v>
      </c>
      <c r="L469" s="50">
        <v>0</v>
      </c>
      <c r="M469" s="50">
        <v>0</v>
      </c>
      <c r="N469" s="50">
        <v>0</v>
      </c>
      <c r="O469" s="50">
        <v>0</v>
      </c>
      <c r="P469" s="50">
        <v>0</v>
      </c>
      <c r="Q469" s="50">
        <v>0</v>
      </c>
      <c r="R469" s="50">
        <v>0</v>
      </c>
      <c r="S469" s="50">
        <v>0</v>
      </c>
      <c r="T469" s="50">
        <v>0</v>
      </c>
      <c r="U469" s="50">
        <v>1.4848581030449051E-4</v>
      </c>
      <c r="V469" s="50">
        <v>1.8573323666079997E-4</v>
      </c>
      <c r="W469" s="50">
        <v>1.8130728483392E-4</v>
      </c>
      <c r="X469" s="50">
        <v>1.8240848276099679E-4</v>
      </c>
      <c r="Y469" s="50">
        <v>1.7858996582759999E-4</v>
      </c>
      <c r="Z469" s="50">
        <v>1.7205572581920002E-4</v>
      </c>
      <c r="AA469" s="50">
        <v>1.6277480436376003E-4</v>
      </c>
      <c r="AB469" s="50">
        <v>1.2353293727319998E-4</v>
      </c>
      <c r="AC469" s="50">
        <v>8.8333508994879986E-5</v>
      </c>
      <c r="AD469" s="50">
        <v>9.6150117649600002E-5</v>
      </c>
      <c r="AE469" s="50">
        <v>9.1444311862639988E-5</v>
      </c>
      <c r="AF469" s="50">
        <v>6.521923170096E-5</v>
      </c>
      <c r="AG469" s="30">
        <v>7.51876034488E-5</v>
      </c>
      <c r="AH469" s="88">
        <v>8.9448929527759994E-5</v>
      </c>
    </row>
    <row r="470" spans="1:34" ht="15" customHeight="1" x14ac:dyDescent="0.25">
      <c r="A470" s="47" t="s">
        <v>10</v>
      </c>
      <c r="B470" s="47" t="s">
        <v>11</v>
      </c>
      <c r="C470" s="47" t="s">
        <v>12</v>
      </c>
      <c r="D470" s="47" t="s">
        <v>13</v>
      </c>
      <c r="E470" s="47" t="s">
        <v>14</v>
      </c>
      <c r="F470" s="47" t="s">
        <v>15</v>
      </c>
      <c r="G470" s="47" t="s">
        <v>38</v>
      </c>
      <c r="H470" s="48" t="s">
        <v>18</v>
      </c>
      <c r="I470" s="49">
        <v>298</v>
      </c>
      <c r="J470" s="50">
        <v>0</v>
      </c>
      <c r="K470" s="50">
        <v>0</v>
      </c>
      <c r="L470" s="50">
        <v>0</v>
      </c>
      <c r="M470" s="50">
        <v>0</v>
      </c>
      <c r="N470" s="50">
        <v>0</v>
      </c>
      <c r="O470" s="50">
        <v>0</v>
      </c>
      <c r="P470" s="50">
        <v>0</v>
      </c>
      <c r="Q470" s="50">
        <v>0</v>
      </c>
      <c r="R470" s="50">
        <v>0</v>
      </c>
      <c r="S470" s="50">
        <v>0</v>
      </c>
      <c r="T470" s="50">
        <v>0</v>
      </c>
      <c r="U470" s="50">
        <v>1.7727222588295272E-4</v>
      </c>
      <c r="V470" s="50">
        <v>4.3570348899623235E-4</v>
      </c>
      <c r="W470" s="50">
        <v>4.2548287068400182E-4</v>
      </c>
      <c r="X470" s="50">
        <v>4.2803637566936928E-4</v>
      </c>
      <c r="Y470" s="50">
        <v>4.191060023059203E-4</v>
      </c>
      <c r="Z470" s="50">
        <v>4.0377177456620765E-4</v>
      </c>
      <c r="AA470" s="50">
        <v>3.8199819776565372E-4</v>
      </c>
      <c r="AB470" s="50">
        <v>2.8989086304588205E-4</v>
      </c>
      <c r="AC470" s="50">
        <v>2.0730886160873465E-4</v>
      </c>
      <c r="AD470" s="50">
        <v>2.2565062546919882E-4</v>
      </c>
      <c r="AE470" s="50">
        <v>2.1460541323865042E-4</v>
      </c>
      <c r="AF470" s="50">
        <v>1.5305323199422789E-4</v>
      </c>
      <c r="AG470" s="30">
        <v>1.7645265464347141E-4</v>
      </c>
      <c r="AH470" s="88">
        <v>2.0990291411927077E-4</v>
      </c>
    </row>
    <row r="471" spans="1:34" ht="15" customHeight="1" x14ac:dyDescent="0.25">
      <c r="A471" s="47" t="s">
        <v>10</v>
      </c>
      <c r="B471" s="47" t="s">
        <v>11</v>
      </c>
      <c r="C471" s="47" t="s">
        <v>12</v>
      </c>
      <c r="D471" s="47" t="s">
        <v>13</v>
      </c>
      <c r="E471" s="47" t="s">
        <v>14</v>
      </c>
      <c r="F471" s="47" t="s">
        <v>15</v>
      </c>
      <c r="G471" s="47" t="s">
        <v>39</v>
      </c>
      <c r="H471" s="48" t="s">
        <v>16</v>
      </c>
      <c r="I471" s="49">
        <v>25</v>
      </c>
      <c r="J471" s="50">
        <v>0</v>
      </c>
      <c r="K471" s="50">
        <v>1.0102568000000038E-4</v>
      </c>
      <c r="L471" s="50">
        <v>1.1262077656733641E-4</v>
      </c>
      <c r="M471" s="50">
        <v>1.7768423999999991E-4</v>
      </c>
      <c r="N471" s="50">
        <v>1.3380064000000026E-4</v>
      </c>
      <c r="O471" s="50">
        <v>1.7482332239999996E-4</v>
      </c>
      <c r="P471" s="50">
        <v>1.7666008000000001E-4</v>
      </c>
      <c r="Q471" s="50">
        <v>1.778458400000001E-4</v>
      </c>
      <c r="R471" s="50">
        <v>1.7647527999999961E-4</v>
      </c>
      <c r="S471" s="50">
        <v>2.6081878055856018E-4</v>
      </c>
      <c r="T471" s="50">
        <v>2.2898224822353599E-4</v>
      </c>
      <c r="U471" s="50">
        <v>2.3070647456369904E-5</v>
      </c>
      <c r="V471" s="50">
        <v>0</v>
      </c>
      <c r="W471" s="50">
        <v>0</v>
      </c>
      <c r="X471" s="50">
        <v>0</v>
      </c>
      <c r="Y471" s="50">
        <v>0</v>
      </c>
      <c r="Z471" s="50">
        <v>0</v>
      </c>
      <c r="AA471" s="50">
        <v>0</v>
      </c>
      <c r="AB471" s="50">
        <v>0</v>
      </c>
      <c r="AC471" s="50">
        <v>0</v>
      </c>
      <c r="AD471" s="50">
        <v>0</v>
      </c>
      <c r="AE471" s="50">
        <v>0</v>
      </c>
      <c r="AF471" s="50">
        <v>0</v>
      </c>
      <c r="AG471" s="30">
        <v>0</v>
      </c>
      <c r="AH471" s="88">
        <v>0</v>
      </c>
    </row>
    <row r="472" spans="1:34" ht="15" customHeight="1" x14ac:dyDescent="0.25">
      <c r="A472" s="47" t="s">
        <v>10</v>
      </c>
      <c r="B472" s="47" t="s">
        <v>11</v>
      </c>
      <c r="C472" s="47" t="s">
        <v>12</v>
      </c>
      <c r="D472" s="47" t="s">
        <v>13</v>
      </c>
      <c r="E472" s="47" t="s">
        <v>14</v>
      </c>
      <c r="F472" s="47" t="s">
        <v>15</v>
      </c>
      <c r="G472" s="47" t="s">
        <v>39</v>
      </c>
      <c r="H472" s="48" t="s">
        <v>18</v>
      </c>
      <c r="I472" s="49">
        <v>298</v>
      </c>
      <c r="J472" s="50">
        <v>0</v>
      </c>
      <c r="K472" s="50">
        <v>2.3708201454000085E-4</v>
      </c>
      <c r="L472" s="50">
        <v>2.6429280740939673E-4</v>
      </c>
      <c r="M472" s="50">
        <v>4.169804902199998E-4</v>
      </c>
      <c r="N472" s="50">
        <v>3.1399665192000071E-4</v>
      </c>
      <c r="O472" s="50">
        <v>4.1026663184219982E-4</v>
      </c>
      <c r="P472" s="50">
        <v>4.1457704273999997E-4</v>
      </c>
      <c r="Q472" s="50">
        <v>4.1735972502000021E-4</v>
      </c>
      <c r="R472" s="50">
        <v>4.141433633399991E-4</v>
      </c>
      <c r="S472" s="50">
        <v>6.1207647327580117E-4</v>
      </c>
      <c r="T472" s="50">
        <v>5.3736409101858311E-4</v>
      </c>
      <c r="U472" s="50">
        <v>5.4141041918236076E-5</v>
      </c>
      <c r="V472" s="50">
        <v>0</v>
      </c>
      <c r="W472" s="50">
        <v>0</v>
      </c>
      <c r="X472" s="50">
        <v>0</v>
      </c>
      <c r="Y472" s="50">
        <v>0</v>
      </c>
      <c r="Z472" s="50">
        <v>0</v>
      </c>
      <c r="AA472" s="50">
        <v>0</v>
      </c>
      <c r="AB472" s="50">
        <v>0</v>
      </c>
      <c r="AC472" s="50">
        <v>0</v>
      </c>
      <c r="AD472" s="50">
        <v>0</v>
      </c>
      <c r="AE472" s="50">
        <v>0</v>
      </c>
      <c r="AF472" s="50">
        <v>0</v>
      </c>
      <c r="AG472" s="30">
        <v>0</v>
      </c>
      <c r="AH472" s="88">
        <v>0</v>
      </c>
    </row>
    <row r="473" spans="1:34" ht="15" customHeight="1" x14ac:dyDescent="0.25">
      <c r="A473" s="47" t="s">
        <v>10</v>
      </c>
      <c r="B473" s="47" t="s">
        <v>11</v>
      </c>
      <c r="C473" s="47" t="s">
        <v>12</v>
      </c>
      <c r="D473" s="47" t="s">
        <v>13</v>
      </c>
      <c r="E473" s="47" t="s">
        <v>14</v>
      </c>
      <c r="F473" s="47" t="s">
        <v>15</v>
      </c>
      <c r="G473" s="47" t="s">
        <v>780</v>
      </c>
      <c r="H473" s="48" t="s">
        <v>16</v>
      </c>
      <c r="I473" s="49">
        <v>25</v>
      </c>
      <c r="J473" s="50">
        <v>1.3269549222159357E-4</v>
      </c>
      <c r="K473" s="50">
        <v>1.0621592622922273E-4</v>
      </c>
      <c r="L473" s="50">
        <v>4.6607485349955934E-5</v>
      </c>
      <c r="M473" s="50">
        <v>5.2444141154361062E-5</v>
      </c>
      <c r="N473" s="50">
        <v>5.0094507326182839E-5</v>
      </c>
      <c r="O473" s="50">
        <v>5.7582378375356937E-5</v>
      </c>
      <c r="P473" s="50">
        <v>5.1052989043353908E-5</v>
      </c>
      <c r="Q473" s="50">
        <v>5.2409025606196626E-5</v>
      </c>
      <c r="R473" s="50">
        <v>5.1338208317499754E-5</v>
      </c>
      <c r="S473" s="50">
        <v>4.4510906941782775E-5</v>
      </c>
      <c r="T473" s="50">
        <v>3.1157390806984403E-5</v>
      </c>
      <c r="U473" s="50">
        <v>3.5240458309893951E-6</v>
      </c>
      <c r="V473" s="50">
        <v>2.6360664248488128E-5</v>
      </c>
      <c r="W473" s="50">
        <v>2.4445445709597113E-5</v>
      </c>
      <c r="X473" s="50">
        <v>2.4586276636493787E-5</v>
      </c>
      <c r="Y473" s="50">
        <v>2.5073860933617805E-5</v>
      </c>
      <c r="Z473" s="50">
        <v>3.7617069850731023E-5</v>
      </c>
      <c r="AA473" s="50">
        <v>2.8405619916094677E-5</v>
      </c>
      <c r="AB473" s="50">
        <v>2.4398106569919192E-5</v>
      </c>
      <c r="AC473" s="50">
        <v>2.2244133228530183E-5</v>
      </c>
      <c r="AD473" s="50">
        <v>1.8625052938556264E-5</v>
      </c>
      <c r="AE473" s="50">
        <v>1.9592457405704816E-5</v>
      </c>
      <c r="AF473" s="50">
        <v>1.553425081642995E-5</v>
      </c>
      <c r="AG473" s="30">
        <v>1.0513928585871943E-5</v>
      </c>
      <c r="AH473" s="88">
        <v>6.3217574762594221E-6</v>
      </c>
    </row>
    <row r="474" spans="1:34" ht="15" customHeight="1" x14ac:dyDescent="0.25">
      <c r="A474" s="47" t="s">
        <v>10</v>
      </c>
      <c r="B474" s="47" t="s">
        <v>11</v>
      </c>
      <c r="C474" s="47" t="s">
        <v>12</v>
      </c>
      <c r="D474" s="47" t="s">
        <v>13</v>
      </c>
      <c r="E474" s="47" t="s">
        <v>14</v>
      </c>
      <c r="F474" s="47" t="s">
        <v>15</v>
      </c>
      <c r="G474" s="47" t="s">
        <v>780</v>
      </c>
      <c r="H474" s="48" t="s">
        <v>17</v>
      </c>
      <c r="I474" s="49">
        <v>1</v>
      </c>
      <c r="J474" s="50">
        <v>0.13085544806278745</v>
      </c>
      <c r="K474" s="50">
        <v>0.10474306538551081</v>
      </c>
      <c r="L474" s="50">
        <v>4.5961194886436546E-2</v>
      </c>
      <c r="M474" s="50">
        <v>5.1716915730353918E-2</v>
      </c>
      <c r="N474" s="50">
        <v>4.9399863491259764E-2</v>
      </c>
      <c r="O474" s="50">
        <v>5.678390272855198E-2</v>
      </c>
      <c r="P474" s="50">
        <v>5.0345054261952737E-2</v>
      </c>
      <c r="Q474" s="50">
        <v>5.1682287117790701E-2</v>
      </c>
      <c r="R474" s="50">
        <v>5.0626318495497091E-2</v>
      </c>
      <c r="S474" s="50">
        <v>4.3444340220546829E-2</v>
      </c>
      <c r="T474" s="50">
        <v>3.0244268811844478E-2</v>
      </c>
      <c r="U474" s="50">
        <v>3.3951368830102109E-3</v>
      </c>
      <c r="V474" s="50">
        <v>2.5993997866133857E-2</v>
      </c>
      <c r="W474" s="50">
        <v>2.4106820081078884E-2</v>
      </c>
      <c r="X474" s="50">
        <v>2.4245988288063489E-2</v>
      </c>
      <c r="Y474" s="50">
        <v>2.472699486740499E-2</v>
      </c>
      <c r="Z474" s="50">
        <v>3.7108052006462174E-2</v>
      </c>
      <c r="AA474" s="50">
        <v>2.801341277219015E-2</v>
      </c>
      <c r="AB474" s="50">
        <v>2.4055759501138058E-2</v>
      </c>
      <c r="AC474" s="50">
        <v>2.1934026192183077E-2</v>
      </c>
      <c r="AD474" s="50">
        <v>1.8366459344361076E-2</v>
      </c>
      <c r="AE474" s="50">
        <v>1.9320335709483126E-2</v>
      </c>
      <c r="AF474" s="50">
        <v>1.5318743941510655E-2</v>
      </c>
      <c r="AG474" s="30">
        <v>1.0741808950196972E-2</v>
      </c>
      <c r="AH474" s="88">
        <v>7.6296989129647696E-3</v>
      </c>
    </row>
    <row r="475" spans="1:34" ht="15" customHeight="1" x14ac:dyDescent="0.25">
      <c r="A475" s="47" t="s">
        <v>10</v>
      </c>
      <c r="B475" s="47" t="s">
        <v>11</v>
      </c>
      <c r="C475" s="47" t="s">
        <v>12</v>
      </c>
      <c r="D475" s="47" t="s">
        <v>13</v>
      </c>
      <c r="E475" s="47" t="s">
        <v>14</v>
      </c>
      <c r="F475" s="47" t="s">
        <v>15</v>
      </c>
      <c r="G475" s="47" t="s">
        <v>780</v>
      </c>
      <c r="H475" s="48" t="s">
        <v>18</v>
      </c>
      <c r="I475" s="49">
        <v>298</v>
      </c>
      <c r="J475" s="50">
        <v>3.1634605345627896E-4</v>
      </c>
      <c r="K475" s="50">
        <v>2.5321876813046693E-4</v>
      </c>
      <c r="L475" s="50">
        <v>1.1111224507429494E-4</v>
      </c>
      <c r="M475" s="50">
        <v>1.2502683251199676E-4</v>
      </c>
      <c r="N475" s="50">
        <v>1.1942530546561986E-4</v>
      </c>
      <c r="O475" s="50">
        <v>1.3727639004685092E-4</v>
      </c>
      <c r="P475" s="50">
        <v>1.2171032587935573E-4</v>
      </c>
      <c r="Q475" s="50">
        <v>1.2494311704517276E-4</v>
      </c>
      <c r="R475" s="50">
        <v>1.2239028862891943E-4</v>
      </c>
      <c r="S475" s="50">
        <v>1.0611400214921013E-4</v>
      </c>
      <c r="T475" s="50">
        <v>7.4279219683850807E-5</v>
      </c>
      <c r="U475" s="50">
        <v>8.4013252610787194E-6</v>
      </c>
      <c r="V475" s="50">
        <v>6.2843823450129801E-5</v>
      </c>
      <c r="W475" s="50">
        <v>5.8277942571679505E-5</v>
      </c>
      <c r="X475" s="50">
        <v>5.8613683501401191E-5</v>
      </c>
      <c r="Y475" s="50">
        <v>5.9776084465744855E-5</v>
      </c>
      <c r="Z475" s="50">
        <v>8.9679094524142738E-5</v>
      </c>
      <c r="AA475" s="50">
        <v>6.7718997879969713E-5</v>
      </c>
      <c r="AB475" s="50">
        <v>5.8165086062687348E-5</v>
      </c>
      <c r="AC475" s="50">
        <v>5.3030013711780997E-5</v>
      </c>
      <c r="AD475" s="50">
        <v>4.4402126205518129E-5</v>
      </c>
      <c r="AE475" s="50">
        <v>4.6708418455200301E-5</v>
      </c>
      <c r="AF475" s="50">
        <v>3.703365394636901E-5</v>
      </c>
      <c r="AG475" s="30">
        <v>2.4803176359753315E-5</v>
      </c>
      <c r="AH475" s="88">
        <v>1.4091918788819924E-5</v>
      </c>
    </row>
    <row r="476" spans="1:34" ht="15" customHeight="1" x14ac:dyDescent="0.25">
      <c r="A476" s="47" t="s">
        <v>10</v>
      </c>
      <c r="B476" s="47" t="s">
        <v>11</v>
      </c>
      <c r="C476" s="47" t="s">
        <v>12</v>
      </c>
      <c r="D476" s="47" t="s">
        <v>13</v>
      </c>
      <c r="E476" s="47" t="s">
        <v>14</v>
      </c>
      <c r="F476" s="47" t="s">
        <v>15</v>
      </c>
      <c r="G476" s="47" t="s">
        <v>627</v>
      </c>
      <c r="H476" s="48" t="s">
        <v>16</v>
      </c>
      <c r="I476" s="49">
        <v>25</v>
      </c>
      <c r="J476" s="50">
        <v>3.2753590750000043E-3</v>
      </c>
      <c r="K476" s="50">
        <v>3.0413040999999873E-3</v>
      </c>
      <c r="L476" s="50">
        <v>2.2751090000000082E-3</v>
      </c>
      <c r="M476" s="50">
        <v>2.5008107999999851E-3</v>
      </c>
      <c r="N476" s="50">
        <v>2.625753149999981E-3</v>
      </c>
      <c r="O476" s="50">
        <v>2.9756179097499822E-3</v>
      </c>
      <c r="P476" s="50">
        <v>4.2358710500000184E-3</v>
      </c>
      <c r="Q476" s="50">
        <v>4.8070748750000331E-3</v>
      </c>
      <c r="R476" s="50">
        <v>5.2000402500000228E-3</v>
      </c>
      <c r="S476" s="50">
        <v>4.6452779446305697E-3</v>
      </c>
      <c r="T476" s="50">
        <v>5.5369055975801754E-3</v>
      </c>
      <c r="U476" s="50">
        <v>4.9704819748454315E-3</v>
      </c>
      <c r="V476" s="50">
        <v>6.5690789993463799E-3</v>
      </c>
      <c r="W476" s="50">
        <v>6.3578423797442472E-3</v>
      </c>
      <c r="X476" s="50">
        <v>6.4016753496564686E-3</v>
      </c>
      <c r="Y476" s="50">
        <v>6.5406763701174033E-3</v>
      </c>
      <c r="Z476" s="50">
        <v>6.000687959633961E-3</v>
      </c>
      <c r="AA476" s="50">
        <v>5.5283947864770335E-3</v>
      </c>
      <c r="AB476" s="50">
        <v>5.3701227260889335E-3</v>
      </c>
      <c r="AC476" s="50">
        <v>5.1672740012229379E-3</v>
      </c>
      <c r="AD476" s="50">
        <v>5.3996524981382629E-3</v>
      </c>
      <c r="AE476" s="50">
        <v>5.6601716819914471E-3</v>
      </c>
      <c r="AF476" s="50">
        <v>5.6458062220242538E-3</v>
      </c>
      <c r="AG476" s="30">
        <v>5.4158441562693043E-3</v>
      </c>
      <c r="AH476" s="88">
        <v>5.3013664234434748E-3</v>
      </c>
    </row>
    <row r="477" spans="1:34" ht="15" customHeight="1" x14ac:dyDescent="0.25">
      <c r="A477" s="47" t="s">
        <v>10</v>
      </c>
      <c r="B477" s="47" t="s">
        <v>11</v>
      </c>
      <c r="C477" s="47" t="s">
        <v>12</v>
      </c>
      <c r="D477" s="47" t="s">
        <v>13</v>
      </c>
      <c r="E477" s="47" t="s">
        <v>14</v>
      </c>
      <c r="F477" s="47" t="s">
        <v>15</v>
      </c>
      <c r="G477" s="47" t="s">
        <v>627</v>
      </c>
      <c r="H477" s="48" t="s">
        <v>17</v>
      </c>
      <c r="I477" s="49">
        <v>1</v>
      </c>
      <c r="J477" s="50">
        <v>6.9463815262600086</v>
      </c>
      <c r="K477" s="50">
        <v>6.4499977352799736</v>
      </c>
      <c r="L477" s="50">
        <v>4.8250511672000176</v>
      </c>
      <c r="M477" s="50">
        <v>5.3037195446399688</v>
      </c>
      <c r="N477" s="50">
        <v>5.5686972805199586</v>
      </c>
      <c r="O477" s="50">
        <v>6.310690462997762</v>
      </c>
      <c r="P477" s="50">
        <v>8.9834353228400374</v>
      </c>
      <c r="Q477" s="50">
        <v>10.194844394900072</v>
      </c>
      <c r="R477" s="50">
        <v>11.02824536220005</v>
      </c>
      <c r="S477" s="50">
        <v>9.9980346586930509</v>
      </c>
      <c r="T477" s="50">
        <v>11.91802508246964</v>
      </c>
      <c r="U477" s="50">
        <v>10.283449147310982</v>
      </c>
      <c r="V477" s="50">
        <v>14.152632834645731</v>
      </c>
      <c r="W477" s="50">
        <v>13.634571654201647</v>
      </c>
      <c r="X477" s="50">
        <v>13.769808137981109</v>
      </c>
      <c r="Y477" s="50">
        <v>14.182980431474695</v>
      </c>
      <c r="Z477" s="50">
        <v>12.879119862492287</v>
      </c>
      <c r="AA477" s="50">
        <v>11.862344142172176</v>
      </c>
      <c r="AB477" s="50">
        <v>11.53773217987812</v>
      </c>
      <c r="AC477" s="50">
        <v>11.084676049096739</v>
      </c>
      <c r="AD477" s="50">
        <v>11.583629391781329</v>
      </c>
      <c r="AE477" s="50">
        <v>12.158177812301743</v>
      </c>
      <c r="AF477" s="50">
        <v>12.105479277464401</v>
      </c>
      <c r="AG477" s="30">
        <v>11.612788343067052</v>
      </c>
      <c r="AH477" s="88">
        <v>11.385671578144963</v>
      </c>
    </row>
    <row r="478" spans="1:34" ht="15" customHeight="1" x14ac:dyDescent="0.25">
      <c r="A478" s="47" t="s">
        <v>10</v>
      </c>
      <c r="B478" s="47" t="s">
        <v>11</v>
      </c>
      <c r="C478" s="47" t="s">
        <v>12</v>
      </c>
      <c r="D478" s="47" t="s">
        <v>13</v>
      </c>
      <c r="E478" s="47" t="s">
        <v>14</v>
      </c>
      <c r="F478" s="47" t="s">
        <v>15</v>
      </c>
      <c r="G478" s="47" t="s">
        <v>627</v>
      </c>
      <c r="H478" s="48" t="s">
        <v>18</v>
      </c>
      <c r="I478" s="49">
        <v>298</v>
      </c>
      <c r="J478" s="50">
        <v>3.9042280174000055E-3</v>
      </c>
      <c r="K478" s="50">
        <v>3.625234487199985E-3</v>
      </c>
      <c r="L478" s="50">
        <v>2.7119299280000098E-3</v>
      </c>
      <c r="M478" s="50">
        <v>2.980966473599982E-3</v>
      </c>
      <c r="N478" s="50">
        <v>3.1298977547999773E-3</v>
      </c>
      <c r="O478" s="50">
        <v>3.5469365484219785E-3</v>
      </c>
      <c r="P478" s="50">
        <v>5.0491582916000208E-3</v>
      </c>
      <c r="Q478" s="50">
        <v>5.73003325100004E-3</v>
      </c>
      <c r="R478" s="50">
        <v>6.1984479780000275E-3</v>
      </c>
      <c r="S478" s="50">
        <v>5.5371713099996375E-3</v>
      </c>
      <c r="T478" s="50">
        <v>6.5999914723155698E-3</v>
      </c>
      <c r="U478" s="50">
        <v>5.9248234598565565E-3</v>
      </c>
      <c r="V478" s="50">
        <v>7.8434390972714884E-3</v>
      </c>
      <c r="W478" s="50">
        <v>7.5785478906148064E-3</v>
      </c>
      <c r="X478" s="50">
        <v>7.6307970048705119E-3</v>
      </c>
      <c r="Y478" s="50">
        <v>7.7964861781744952E-3</v>
      </c>
      <c r="Z478" s="50">
        <v>7.1528199912636791E-3</v>
      </c>
      <c r="AA478" s="50">
        <v>6.5897270666206249E-3</v>
      </c>
      <c r="AB478" s="50">
        <v>6.4074442745980119E-3</v>
      </c>
      <c r="AC478" s="50">
        <v>6.1593310006369398E-3</v>
      </c>
      <c r="AD478" s="50">
        <v>6.4363261926808071E-3</v>
      </c>
      <c r="AE478" s="50">
        <v>6.747014025861804E-3</v>
      </c>
      <c r="AF478" s="50">
        <v>6.7298011298929051E-3</v>
      </c>
      <c r="AG478" s="30">
        <v>6.4556257372930066E-3</v>
      </c>
      <c r="AH478" s="88">
        <v>6.3191973854246197E-3</v>
      </c>
    </row>
    <row r="479" spans="1:34" ht="15" customHeight="1" x14ac:dyDescent="0.25">
      <c r="A479" s="47" t="s">
        <v>10</v>
      </c>
      <c r="B479" s="47" t="s">
        <v>11</v>
      </c>
      <c r="C479" s="47" t="s">
        <v>12</v>
      </c>
      <c r="D479" s="47" t="s">
        <v>13</v>
      </c>
      <c r="E479" s="47" t="s">
        <v>14</v>
      </c>
      <c r="F479" s="47" t="s">
        <v>15</v>
      </c>
      <c r="G479" s="47" t="s">
        <v>40</v>
      </c>
      <c r="H479" s="48" t="s">
        <v>16</v>
      </c>
      <c r="I479" s="49">
        <v>25</v>
      </c>
      <c r="J479" s="50">
        <v>0</v>
      </c>
      <c r="K479" s="50">
        <v>6.1229119999999987E-5</v>
      </c>
      <c r="L479" s="50">
        <v>7.5623119999999972E-5</v>
      </c>
      <c r="M479" s="50">
        <v>7.8850240000000009E-5</v>
      </c>
      <c r="N479" s="50">
        <v>7.3654479999999867E-5</v>
      </c>
      <c r="O479" s="50">
        <v>8.6639632800000166E-5</v>
      </c>
      <c r="P479" s="50">
        <v>8.9764400000000207E-5</v>
      </c>
      <c r="Q479" s="50">
        <v>9.419960000000008E-5</v>
      </c>
      <c r="R479" s="50">
        <v>9.5893279999999706E-5</v>
      </c>
      <c r="S479" s="50">
        <v>2.0094451479480037E-4</v>
      </c>
      <c r="T479" s="50">
        <v>3.4361682276063993E-4</v>
      </c>
      <c r="U479" s="50">
        <v>9.3484991200000009E-5</v>
      </c>
      <c r="V479" s="50">
        <v>2.7136000000000002E-7</v>
      </c>
      <c r="W479" s="50">
        <v>0</v>
      </c>
      <c r="X479" s="50">
        <v>0</v>
      </c>
      <c r="Y479" s="50">
        <v>0</v>
      </c>
      <c r="Z479" s="50">
        <v>0</v>
      </c>
      <c r="AA479" s="50">
        <v>0</v>
      </c>
      <c r="AB479" s="50">
        <v>0</v>
      </c>
      <c r="AC479" s="50">
        <v>0</v>
      </c>
      <c r="AD479" s="50">
        <v>0</v>
      </c>
      <c r="AE479" s="50">
        <v>0</v>
      </c>
      <c r="AF479" s="50">
        <v>0</v>
      </c>
      <c r="AG479" s="30">
        <v>0</v>
      </c>
      <c r="AH479" s="88">
        <v>0</v>
      </c>
    </row>
    <row r="480" spans="1:34" ht="15" customHeight="1" x14ac:dyDescent="0.25">
      <c r="A480" s="47" t="s">
        <v>10</v>
      </c>
      <c r="B480" s="47" t="s">
        <v>11</v>
      </c>
      <c r="C480" s="47" t="s">
        <v>12</v>
      </c>
      <c r="D480" s="47" t="s">
        <v>13</v>
      </c>
      <c r="E480" s="47" t="s">
        <v>14</v>
      </c>
      <c r="F480" s="47" t="s">
        <v>15</v>
      </c>
      <c r="G480" s="47" t="s">
        <v>40</v>
      </c>
      <c r="H480" s="48" t="s">
        <v>18</v>
      </c>
      <c r="I480" s="49">
        <v>298</v>
      </c>
      <c r="J480" s="50">
        <v>0</v>
      </c>
      <c r="K480" s="50">
        <v>1.4368943736000001E-4</v>
      </c>
      <c r="L480" s="50">
        <v>1.7746855685999997E-4</v>
      </c>
      <c r="M480" s="50">
        <v>1.8504180072000004E-4</v>
      </c>
      <c r="N480" s="50">
        <v>1.7284865093999968E-4</v>
      </c>
      <c r="O480" s="50">
        <v>2.0332155827340037E-4</v>
      </c>
      <c r="P480" s="50">
        <v>2.106546057000005E-4</v>
      </c>
      <c r="Q480" s="50">
        <v>2.210629113000002E-4</v>
      </c>
      <c r="R480" s="50">
        <v>2.2503755483999928E-4</v>
      </c>
      <c r="S480" s="50">
        <v>4.7156654009469784E-4</v>
      </c>
      <c r="T480" s="50">
        <v>8.0638277881353181E-4</v>
      </c>
      <c r="U480" s="50">
        <v>2.193859030986E-4</v>
      </c>
      <c r="V480" s="50">
        <v>6.3681407999999992E-7</v>
      </c>
      <c r="W480" s="50">
        <v>0</v>
      </c>
      <c r="X480" s="50">
        <v>0</v>
      </c>
      <c r="Y480" s="50">
        <v>0</v>
      </c>
      <c r="Z480" s="50">
        <v>0</v>
      </c>
      <c r="AA480" s="50">
        <v>0</v>
      </c>
      <c r="AB480" s="50">
        <v>0</v>
      </c>
      <c r="AC480" s="50">
        <v>0</v>
      </c>
      <c r="AD480" s="50">
        <v>0</v>
      </c>
      <c r="AE480" s="50">
        <v>0</v>
      </c>
      <c r="AF480" s="50">
        <v>0</v>
      </c>
      <c r="AG480" s="30">
        <v>0</v>
      </c>
      <c r="AH480" s="88">
        <v>0</v>
      </c>
    </row>
    <row r="481" spans="1:34" ht="15" customHeight="1" x14ac:dyDescent="0.25">
      <c r="A481" s="47" t="s">
        <v>10</v>
      </c>
      <c r="B481" s="47" t="s">
        <v>11</v>
      </c>
      <c r="C481" s="47" t="s">
        <v>12</v>
      </c>
      <c r="D481" s="47" t="s">
        <v>13</v>
      </c>
      <c r="E481" s="47" t="s">
        <v>14</v>
      </c>
      <c r="F481" s="47" t="s">
        <v>15</v>
      </c>
      <c r="G481" s="47" t="s">
        <v>41</v>
      </c>
      <c r="H481" s="48" t="s">
        <v>16</v>
      </c>
      <c r="I481" s="49">
        <v>25</v>
      </c>
      <c r="J481" s="50">
        <v>0</v>
      </c>
      <c r="K481" s="50">
        <v>0</v>
      </c>
      <c r="L481" s="50">
        <v>0</v>
      </c>
      <c r="M481" s="50">
        <v>0</v>
      </c>
      <c r="N481" s="50">
        <v>0</v>
      </c>
      <c r="O481" s="50">
        <v>0</v>
      </c>
      <c r="P481" s="50">
        <v>0</v>
      </c>
      <c r="Q481" s="50">
        <v>0</v>
      </c>
      <c r="R481" s="50">
        <v>0</v>
      </c>
      <c r="S481" s="50">
        <v>7.041622857142851E-8</v>
      </c>
      <c r="T481" s="50">
        <v>2.5893942857142793E-8</v>
      </c>
      <c r="U481" s="50">
        <v>0</v>
      </c>
      <c r="V481" s="50">
        <v>2.4954794999999998E-6</v>
      </c>
      <c r="W481" s="50">
        <v>2.9937443999999999E-6</v>
      </c>
      <c r="X481" s="50">
        <v>1.5138116999999999E-6</v>
      </c>
      <c r="Y481" s="50">
        <v>8.4948659999999997E-7</v>
      </c>
      <c r="Z481" s="50">
        <v>6.9802628699999999E-7</v>
      </c>
      <c r="AA481" s="50">
        <v>1.3629501000000002E-6</v>
      </c>
      <c r="AB481" s="50">
        <v>8.8253759999999994E-7</v>
      </c>
      <c r="AC481" s="50">
        <v>1.3873553999999998E-6</v>
      </c>
      <c r="AD481" s="50">
        <v>1.2919629000000002E-6</v>
      </c>
      <c r="AE481" s="50">
        <v>9.4294709999999997E-7</v>
      </c>
      <c r="AF481" s="50">
        <v>1.9745937000000001E-6</v>
      </c>
      <c r="AG481" s="30">
        <v>2.2691408999999997E-6</v>
      </c>
      <c r="AH481" s="88">
        <v>2.2570658999999999E-6</v>
      </c>
    </row>
    <row r="482" spans="1:34" ht="15" customHeight="1" x14ac:dyDescent="0.25">
      <c r="A482" s="47" t="s">
        <v>10</v>
      </c>
      <c r="B482" s="47" t="s">
        <v>11</v>
      </c>
      <c r="C482" s="47" t="s">
        <v>12</v>
      </c>
      <c r="D482" s="47" t="s">
        <v>13</v>
      </c>
      <c r="E482" s="47" t="s">
        <v>14</v>
      </c>
      <c r="F482" s="47" t="s">
        <v>15</v>
      </c>
      <c r="G482" s="47" t="s">
        <v>41</v>
      </c>
      <c r="H482" s="48" t="s">
        <v>17</v>
      </c>
      <c r="I482" s="49">
        <v>1</v>
      </c>
      <c r="J482" s="50">
        <v>0</v>
      </c>
      <c r="K482" s="50">
        <v>0</v>
      </c>
      <c r="L482" s="50">
        <v>0</v>
      </c>
      <c r="M482" s="50">
        <v>0</v>
      </c>
      <c r="N482" s="50">
        <v>0</v>
      </c>
      <c r="O482" s="50">
        <v>0</v>
      </c>
      <c r="P482" s="50">
        <v>0</v>
      </c>
      <c r="Q482" s="50">
        <v>0</v>
      </c>
      <c r="R482" s="50">
        <v>0</v>
      </c>
      <c r="S482" s="50">
        <v>5.9168409999999995E-5</v>
      </c>
      <c r="T482" s="50">
        <v>2.1759999999999951E-5</v>
      </c>
      <c r="U482" s="50">
        <v>0</v>
      </c>
      <c r="V482" s="50">
        <v>2.09435E-3</v>
      </c>
      <c r="W482" s="50">
        <v>2.5140000000000002E-3</v>
      </c>
      <c r="X482" s="50">
        <v>1.271E-3</v>
      </c>
      <c r="Y482" s="50">
        <v>7.1334221424000004E-4</v>
      </c>
      <c r="Z482" s="50">
        <v>5.8615594073679997E-4</v>
      </c>
      <c r="AA482" s="50">
        <v>1.1445146306399998E-3</v>
      </c>
      <c r="AB482" s="50">
        <v>7.4109624064000001E-4</v>
      </c>
      <c r="AC482" s="50">
        <v>1.16500857456E-3</v>
      </c>
      <c r="AD482" s="50">
        <v>1.0849043125600003E-3</v>
      </c>
      <c r="AE482" s="50">
        <v>7.9182411144000002E-4</v>
      </c>
      <c r="AF482" s="50">
        <v>1.65813214968E-3</v>
      </c>
      <c r="AG482" s="30">
        <v>1.90547325176E-3</v>
      </c>
      <c r="AH482" s="88">
        <v>1.8953334717599999E-3</v>
      </c>
    </row>
    <row r="483" spans="1:34" ht="15" customHeight="1" x14ac:dyDescent="0.25">
      <c r="A483" s="47" t="s">
        <v>10</v>
      </c>
      <c r="B483" s="47" t="s">
        <v>11</v>
      </c>
      <c r="C483" s="47" t="s">
        <v>12</v>
      </c>
      <c r="D483" s="47" t="s">
        <v>13</v>
      </c>
      <c r="E483" s="47" t="s">
        <v>14</v>
      </c>
      <c r="F483" s="47" t="s">
        <v>15</v>
      </c>
      <c r="G483" s="47" t="s">
        <v>41</v>
      </c>
      <c r="H483" s="48" t="s">
        <v>18</v>
      </c>
      <c r="I483" s="49">
        <v>298</v>
      </c>
      <c r="J483" s="50">
        <v>0</v>
      </c>
      <c r="K483" s="50">
        <v>0</v>
      </c>
      <c r="L483" s="50">
        <v>0</v>
      </c>
      <c r="M483" s="50">
        <v>0</v>
      </c>
      <c r="N483" s="50">
        <v>0</v>
      </c>
      <c r="O483" s="50">
        <v>0</v>
      </c>
      <c r="P483" s="50">
        <v>0</v>
      </c>
      <c r="Q483" s="50">
        <v>0</v>
      </c>
      <c r="R483" s="50">
        <v>0</v>
      </c>
      <c r="S483" s="50">
        <v>1.6787228891428553E-7</v>
      </c>
      <c r="T483" s="50">
        <v>6.1731159771428421E-8</v>
      </c>
      <c r="U483" s="50">
        <v>0</v>
      </c>
      <c r="V483" s="50">
        <v>5.9492231279999998E-6</v>
      </c>
      <c r="W483" s="50">
        <v>7.1370866496E-6</v>
      </c>
      <c r="X483" s="50">
        <v>3.6089270927999996E-6</v>
      </c>
      <c r="Y483" s="50">
        <v>2.0251760543999997E-6</v>
      </c>
      <c r="Z483" s="50">
        <v>1.6640946682079998E-6</v>
      </c>
      <c r="AA483" s="50">
        <v>3.2492730384000001E-6</v>
      </c>
      <c r="AB483" s="50">
        <v>2.1039696384000002E-6</v>
      </c>
      <c r="AC483" s="50">
        <v>3.3074552736E-6</v>
      </c>
      <c r="AD483" s="50">
        <v>3.0800395536000008E-6</v>
      </c>
      <c r="AE483" s="50">
        <v>2.2479858863999996E-6</v>
      </c>
      <c r="AF483" s="50">
        <v>4.7074313807999997E-6</v>
      </c>
      <c r="AG483" s="30">
        <v>5.409631905599999E-6</v>
      </c>
      <c r="AH483" s="88">
        <v>5.380845105599999E-6</v>
      </c>
    </row>
    <row r="484" spans="1:34" ht="15" customHeight="1" x14ac:dyDescent="0.25">
      <c r="A484" s="47" t="s">
        <v>10</v>
      </c>
      <c r="B484" s="47" t="s">
        <v>11</v>
      </c>
      <c r="C484" s="47" t="s">
        <v>12</v>
      </c>
      <c r="D484" s="47" t="s">
        <v>13</v>
      </c>
      <c r="E484" s="47" t="s">
        <v>14</v>
      </c>
      <c r="F484" s="47" t="s">
        <v>15</v>
      </c>
      <c r="G484" s="47" t="s">
        <v>42</v>
      </c>
      <c r="H484" s="48" t="s">
        <v>16</v>
      </c>
      <c r="I484" s="49">
        <v>25</v>
      </c>
      <c r="J484" s="50">
        <v>0</v>
      </c>
      <c r="K484" s="50">
        <v>0</v>
      </c>
      <c r="L484" s="50">
        <v>0</v>
      </c>
      <c r="M484" s="50">
        <v>0</v>
      </c>
      <c r="N484" s="50">
        <v>0</v>
      </c>
      <c r="O484" s="50">
        <v>0</v>
      </c>
      <c r="P484" s="50">
        <v>0</v>
      </c>
      <c r="Q484" s="50">
        <v>0</v>
      </c>
      <c r="R484" s="50">
        <v>3.7039875000000016E-5</v>
      </c>
      <c r="S484" s="50">
        <v>0</v>
      </c>
      <c r="T484" s="50">
        <v>0</v>
      </c>
      <c r="U484" s="50">
        <v>0</v>
      </c>
      <c r="V484" s="50">
        <v>0</v>
      </c>
      <c r="W484" s="50">
        <v>0</v>
      </c>
      <c r="X484" s="50">
        <v>0</v>
      </c>
      <c r="Y484" s="50">
        <v>0</v>
      </c>
      <c r="Z484" s="50">
        <v>0</v>
      </c>
      <c r="AA484" s="50">
        <v>0</v>
      </c>
      <c r="AB484" s="50">
        <v>0</v>
      </c>
      <c r="AC484" s="50">
        <v>0</v>
      </c>
      <c r="AD484" s="50">
        <v>0</v>
      </c>
      <c r="AE484" s="50">
        <v>0</v>
      </c>
      <c r="AF484" s="50">
        <v>0</v>
      </c>
      <c r="AG484" s="30">
        <v>0</v>
      </c>
      <c r="AH484" s="88">
        <v>0</v>
      </c>
    </row>
    <row r="485" spans="1:34" ht="15" customHeight="1" x14ac:dyDescent="0.25">
      <c r="A485" s="47" t="s">
        <v>10</v>
      </c>
      <c r="B485" s="47" t="s">
        <v>11</v>
      </c>
      <c r="C485" s="47" t="s">
        <v>12</v>
      </c>
      <c r="D485" s="47" t="s">
        <v>13</v>
      </c>
      <c r="E485" s="47" t="s">
        <v>14</v>
      </c>
      <c r="F485" s="47" t="s">
        <v>15</v>
      </c>
      <c r="G485" s="47" t="s">
        <v>42</v>
      </c>
      <c r="H485" s="48" t="s">
        <v>17</v>
      </c>
      <c r="I485" s="49">
        <v>1</v>
      </c>
      <c r="J485" s="50">
        <v>0</v>
      </c>
      <c r="K485" s="50">
        <v>0</v>
      </c>
      <c r="L485" s="50">
        <v>0</v>
      </c>
      <c r="M485" s="50">
        <v>0</v>
      </c>
      <c r="N485" s="50">
        <v>0</v>
      </c>
      <c r="O485" s="50">
        <v>0</v>
      </c>
      <c r="P485" s="50">
        <v>0</v>
      </c>
      <c r="Q485" s="50">
        <v>0</v>
      </c>
      <c r="R485" s="50">
        <v>2.913803500000001E-2</v>
      </c>
      <c r="S485" s="50">
        <v>0</v>
      </c>
      <c r="T485" s="50">
        <v>0</v>
      </c>
      <c r="U485" s="50">
        <v>0</v>
      </c>
      <c r="V485" s="50">
        <v>0</v>
      </c>
      <c r="W485" s="50">
        <v>0</v>
      </c>
      <c r="X485" s="50">
        <v>0</v>
      </c>
      <c r="Y485" s="50">
        <v>0</v>
      </c>
      <c r="Z485" s="50">
        <v>0</v>
      </c>
      <c r="AA485" s="50">
        <v>0</v>
      </c>
      <c r="AB485" s="50">
        <v>0</v>
      </c>
      <c r="AC485" s="50">
        <v>0</v>
      </c>
      <c r="AD485" s="50">
        <v>0</v>
      </c>
      <c r="AE485" s="50">
        <v>0</v>
      </c>
      <c r="AF485" s="50">
        <v>0</v>
      </c>
      <c r="AG485" s="30">
        <v>0</v>
      </c>
      <c r="AH485" s="88">
        <v>0</v>
      </c>
    </row>
    <row r="486" spans="1:34" ht="15" customHeight="1" x14ac:dyDescent="0.25">
      <c r="A486" s="47" t="s">
        <v>10</v>
      </c>
      <c r="B486" s="47" t="s">
        <v>11</v>
      </c>
      <c r="C486" s="47" t="s">
        <v>12</v>
      </c>
      <c r="D486" s="47" t="s">
        <v>13</v>
      </c>
      <c r="E486" s="47" t="s">
        <v>14</v>
      </c>
      <c r="F486" s="47" t="s">
        <v>15</v>
      </c>
      <c r="G486" s="47" t="s">
        <v>42</v>
      </c>
      <c r="H486" s="48" t="s">
        <v>18</v>
      </c>
      <c r="I486" s="49">
        <v>298</v>
      </c>
      <c r="J486" s="50">
        <v>0</v>
      </c>
      <c r="K486" s="50">
        <v>0</v>
      </c>
      <c r="L486" s="50">
        <v>0</v>
      </c>
      <c r="M486" s="50">
        <v>0</v>
      </c>
      <c r="N486" s="50">
        <v>0</v>
      </c>
      <c r="O486" s="50">
        <v>0</v>
      </c>
      <c r="P486" s="50">
        <v>0</v>
      </c>
      <c r="Q486" s="50">
        <v>0</v>
      </c>
      <c r="R486" s="50">
        <v>8.8303062000000035E-5</v>
      </c>
      <c r="S486" s="50">
        <v>0</v>
      </c>
      <c r="T486" s="50">
        <v>0</v>
      </c>
      <c r="U486" s="50">
        <v>0</v>
      </c>
      <c r="V486" s="50">
        <v>0</v>
      </c>
      <c r="W486" s="50">
        <v>0</v>
      </c>
      <c r="X486" s="50">
        <v>0</v>
      </c>
      <c r="Y486" s="50">
        <v>0</v>
      </c>
      <c r="Z486" s="50">
        <v>0</v>
      </c>
      <c r="AA486" s="50">
        <v>0</v>
      </c>
      <c r="AB486" s="50">
        <v>0</v>
      </c>
      <c r="AC486" s="50">
        <v>0</v>
      </c>
      <c r="AD486" s="50">
        <v>0</v>
      </c>
      <c r="AE486" s="50">
        <v>0</v>
      </c>
      <c r="AF486" s="50">
        <v>0</v>
      </c>
      <c r="AG486" s="30">
        <v>0</v>
      </c>
      <c r="AH486" s="88">
        <v>0</v>
      </c>
    </row>
    <row r="487" spans="1:34" ht="15" customHeight="1" x14ac:dyDescent="0.25">
      <c r="A487" s="47" t="s">
        <v>10</v>
      </c>
      <c r="B487" s="47" t="s">
        <v>11</v>
      </c>
      <c r="C487" s="47" t="s">
        <v>12</v>
      </c>
      <c r="D487" s="47" t="s">
        <v>13</v>
      </c>
      <c r="E487" s="47" t="s">
        <v>14</v>
      </c>
      <c r="F487" s="47" t="s">
        <v>15</v>
      </c>
      <c r="G487" s="47" t="s">
        <v>543</v>
      </c>
      <c r="H487" s="48" t="s">
        <v>16</v>
      </c>
      <c r="I487" s="49">
        <v>25</v>
      </c>
      <c r="J487" s="50">
        <v>0</v>
      </c>
      <c r="K487" s="50">
        <v>0</v>
      </c>
      <c r="L487" s="50">
        <v>0</v>
      </c>
      <c r="M487" s="50">
        <v>0</v>
      </c>
      <c r="N487" s="50">
        <v>0</v>
      </c>
      <c r="O487" s="50">
        <v>0</v>
      </c>
      <c r="P487" s="50">
        <v>0</v>
      </c>
      <c r="Q487" s="50">
        <v>0</v>
      </c>
      <c r="R487" s="50">
        <v>0</v>
      </c>
      <c r="S487" s="50">
        <v>0</v>
      </c>
      <c r="T487" s="50">
        <v>1.646196982140696E-8</v>
      </c>
      <c r="U487" s="50">
        <v>1.6882569407796332E-9</v>
      </c>
      <c r="V487" s="50">
        <v>6.3747772771870158E-8</v>
      </c>
      <c r="W487" s="50">
        <v>7.9546530933447382E-7</v>
      </c>
      <c r="X487" s="50">
        <v>7.6602940176000792E-7</v>
      </c>
      <c r="Y487" s="50">
        <v>1.1579668781296753E-6</v>
      </c>
      <c r="Z487" s="50">
        <v>2.7207624073665577E-6</v>
      </c>
      <c r="AA487" s="50">
        <v>2.7293202794514959E-6</v>
      </c>
      <c r="AB487" s="50">
        <v>2.6347215566352533E-6</v>
      </c>
      <c r="AC487" s="50">
        <v>4.2287469111337976E-6</v>
      </c>
      <c r="AD487" s="50">
        <v>3.6123596935875568E-6</v>
      </c>
      <c r="AE487" s="50">
        <v>6.3485414771196746E-6</v>
      </c>
      <c r="AF487" s="50">
        <v>8.9056246545555509E-6</v>
      </c>
      <c r="AG487" s="30">
        <v>1.1642561623055279E-5</v>
      </c>
      <c r="AH487" s="88">
        <v>1.3033808502506913E-5</v>
      </c>
    </row>
    <row r="488" spans="1:34" ht="15" customHeight="1" x14ac:dyDescent="0.25">
      <c r="A488" s="47" t="s">
        <v>10</v>
      </c>
      <c r="B488" s="47" t="s">
        <v>11</v>
      </c>
      <c r="C488" s="47" t="s">
        <v>12</v>
      </c>
      <c r="D488" s="47" t="s">
        <v>13</v>
      </c>
      <c r="E488" s="47" t="s">
        <v>14</v>
      </c>
      <c r="F488" s="47" t="s">
        <v>15</v>
      </c>
      <c r="G488" s="47" t="s">
        <v>543</v>
      </c>
      <c r="H488" s="48" t="s">
        <v>18</v>
      </c>
      <c r="I488" s="49">
        <v>298</v>
      </c>
      <c r="J488" s="50">
        <v>0</v>
      </c>
      <c r="K488" s="50">
        <v>0</v>
      </c>
      <c r="L488" s="50">
        <v>0</v>
      </c>
      <c r="M488" s="50">
        <v>0</v>
      </c>
      <c r="N488" s="50">
        <v>0</v>
      </c>
      <c r="O488" s="50">
        <v>0</v>
      </c>
      <c r="P488" s="50">
        <v>0</v>
      </c>
      <c r="Q488" s="50">
        <v>0</v>
      </c>
      <c r="R488" s="50">
        <v>0</v>
      </c>
      <c r="S488" s="50">
        <v>0</v>
      </c>
      <c r="T488" s="50">
        <v>3.9245336054234189E-8</v>
      </c>
      <c r="U488" s="50">
        <v>4.0248045468186454E-9</v>
      </c>
      <c r="V488" s="50">
        <v>1.5197469000213703E-7</v>
      </c>
      <c r="W488" s="50">
        <v>1.8963892974533854E-6</v>
      </c>
      <c r="X488" s="50">
        <v>1.826214093795859E-6</v>
      </c>
      <c r="Y488" s="50">
        <v>2.7605930374611467E-6</v>
      </c>
      <c r="Z488" s="50">
        <v>6.4862975791618721E-6</v>
      </c>
      <c r="AA488" s="50">
        <v>6.5066995462123653E-6</v>
      </c>
      <c r="AB488" s="50">
        <v>6.2811761910184423E-6</v>
      </c>
      <c r="AC488" s="50">
        <v>1.0081332654196416E-5</v>
      </c>
      <c r="AD488" s="50">
        <v>8.6118655095127359E-6</v>
      </c>
      <c r="AE488" s="50">
        <v>1.513492288145331E-5</v>
      </c>
      <c r="AF488" s="50">
        <v>2.1231009176460438E-5</v>
      </c>
      <c r="AG488" s="30">
        <v>2.7465709592508832E-5</v>
      </c>
      <c r="AH488" s="88">
        <v>2.9053846436867145E-5</v>
      </c>
    </row>
    <row r="489" spans="1:34" ht="15" customHeight="1" x14ac:dyDescent="0.25">
      <c r="A489" s="47" t="s">
        <v>10</v>
      </c>
      <c r="B489" s="47" t="s">
        <v>11</v>
      </c>
      <c r="C489" s="47" t="s">
        <v>12</v>
      </c>
      <c r="D489" s="47" t="s">
        <v>13</v>
      </c>
      <c r="E489" s="47" t="s">
        <v>14</v>
      </c>
      <c r="F489" s="47" t="s">
        <v>15</v>
      </c>
      <c r="G489" s="47" t="s">
        <v>43</v>
      </c>
      <c r="H489" s="48" t="s">
        <v>16</v>
      </c>
      <c r="I489" s="49">
        <v>25</v>
      </c>
      <c r="J489" s="50">
        <v>1.3627349999999999E-5</v>
      </c>
      <c r="K489" s="50">
        <v>1.8998564999999986E-4</v>
      </c>
      <c r="L489" s="50">
        <v>0</v>
      </c>
      <c r="M489" s="50">
        <v>1.5134250000000028E-6</v>
      </c>
      <c r="N489" s="50">
        <v>0</v>
      </c>
      <c r="O489" s="50">
        <v>0</v>
      </c>
      <c r="P489" s="50">
        <v>5.6842499999999922E-6</v>
      </c>
      <c r="Q489" s="50">
        <v>7.7838749999999882E-6</v>
      </c>
      <c r="R489" s="50">
        <v>4.2391499999999999E-6</v>
      </c>
      <c r="S489" s="50">
        <v>4.826694921428566E-6</v>
      </c>
      <c r="T489" s="50">
        <v>4.7528867025000104E-6</v>
      </c>
      <c r="U489" s="50">
        <v>8.0246E-7</v>
      </c>
      <c r="V489" s="50">
        <v>0</v>
      </c>
      <c r="W489" s="50">
        <v>0</v>
      </c>
      <c r="X489" s="50">
        <v>0</v>
      </c>
      <c r="Y489" s="50">
        <v>2.6617499999999999E-7</v>
      </c>
      <c r="Z489" s="50">
        <v>0</v>
      </c>
      <c r="AA489" s="50">
        <v>0</v>
      </c>
      <c r="AB489" s="50">
        <v>0</v>
      </c>
      <c r="AC489" s="50">
        <v>0</v>
      </c>
      <c r="AD489" s="50">
        <v>0</v>
      </c>
      <c r="AE489" s="50">
        <v>0</v>
      </c>
      <c r="AF489" s="50">
        <v>0</v>
      </c>
      <c r="AG489" s="30">
        <v>0</v>
      </c>
      <c r="AH489" s="88">
        <v>0</v>
      </c>
    </row>
    <row r="490" spans="1:34" ht="15" customHeight="1" x14ac:dyDescent="0.25">
      <c r="A490" s="47" t="s">
        <v>10</v>
      </c>
      <c r="B490" s="47" t="s">
        <v>11</v>
      </c>
      <c r="C490" s="47" t="s">
        <v>12</v>
      </c>
      <c r="D490" s="47" t="s">
        <v>13</v>
      </c>
      <c r="E490" s="47" t="s">
        <v>14</v>
      </c>
      <c r="F490" s="47" t="s">
        <v>15</v>
      </c>
      <c r="G490" s="47" t="s">
        <v>43</v>
      </c>
      <c r="H490" s="48" t="s">
        <v>17</v>
      </c>
      <c r="I490" s="49">
        <v>1</v>
      </c>
      <c r="J490" s="50">
        <v>1.36455198E-2</v>
      </c>
      <c r="K490" s="50">
        <v>0.19023896419999986</v>
      </c>
      <c r="L490" s="50">
        <v>0</v>
      </c>
      <c r="M490" s="50">
        <v>1.5154429000000026E-3</v>
      </c>
      <c r="N490" s="50">
        <v>0</v>
      </c>
      <c r="O490" s="50">
        <v>0</v>
      </c>
      <c r="P490" s="50">
        <v>5.691828999999992E-3</v>
      </c>
      <c r="Q490" s="50">
        <v>7.7942534999999868E-3</v>
      </c>
      <c r="R490" s="50">
        <v>4.2448021999999998E-3</v>
      </c>
      <c r="S490" s="50">
        <v>4.7601326029999922E-3</v>
      </c>
      <c r="T490" s="50">
        <v>4.6782800000000103E-3</v>
      </c>
      <c r="U490" s="50">
        <v>1.1077568142208319E-3</v>
      </c>
      <c r="V490" s="50">
        <v>0</v>
      </c>
      <c r="W490" s="50">
        <v>0</v>
      </c>
      <c r="X490" s="50">
        <v>0</v>
      </c>
      <c r="Y490" s="50">
        <v>2.7102302151336619E-4</v>
      </c>
      <c r="Z490" s="50">
        <v>0</v>
      </c>
      <c r="AA490" s="50">
        <v>0</v>
      </c>
      <c r="AB490" s="50">
        <v>0</v>
      </c>
      <c r="AC490" s="50">
        <v>0</v>
      </c>
      <c r="AD490" s="50">
        <v>0</v>
      </c>
      <c r="AE490" s="50">
        <v>0</v>
      </c>
      <c r="AF490" s="50">
        <v>0</v>
      </c>
      <c r="AG490" s="30">
        <v>0</v>
      </c>
      <c r="AH490" s="88">
        <v>0</v>
      </c>
    </row>
    <row r="491" spans="1:34" ht="15" customHeight="1" x14ac:dyDescent="0.25">
      <c r="A491" s="47" t="s">
        <v>10</v>
      </c>
      <c r="B491" s="47" t="s">
        <v>11</v>
      </c>
      <c r="C491" s="47" t="s">
        <v>12</v>
      </c>
      <c r="D491" s="47" t="s">
        <v>13</v>
      </c>
      <c r="E491" s="47" t="s">
        <v>14</v>
      </c>
      <c r="F491" s="47" t="s">
        <v>15</v>
      </c>
      <c r="G491" s="47" t="s">
        <v>43</v>
      </c>
      <c r="H491" s="48" t="s">
        <v>18</v>
      </c>
      <c r="I491" s="49">
        <v>298</v>
      </c>
      <c r="J491" s="50">
        <v>3.2487602400000002E-5</v>
      </c>
      <c r="K491" s="50">
        <v>4.5292578959999966E-4</v>
      </c>
      <c r="L491" s="50">
        <v>0</v>
      </c>
      <c r="M491" s="50">
        <v>3.6080052000000062E-6</v>
      </c>
      <c r="N491" s="50">
        <v>0</v>
      </c>
      <c r="O491" s="50">
        <v>0</v>
      </c>
      <c r="P491" s="50">
        <v>1.3551251999999984E-5</v>
      </c>
      <c r="Q491" s="50">
        <v>1.855675799999997E-5</v>
      </c>
      <c r="R491" s="50">
        <v>1.01061336E-5</v>
      </c>
      <c r="S491" s="50">
        <v>1.15068406926857E-5</v>
      </c>
      <c r="T491" s="50">
        <v>1.1330881898760026E-5</v>
      </c>
      <c r="U491" s="50">
        <v>1.6746646400000001E-6</v>
      </c>
      <c r="V491" s="50">
        <v>0</v>
      </c>
      <c r="W491" s="50">
        <v>0</v>
      </c>
      <c r="X491" s="50">
        <v>0</v>
      </c>
      <c r="Y491" s="50">
        <v>6.345612000000001E-7</v>
      </c>
      <c r="Z491" s="50">
        <v>0</v>
      </c>
      <c r="AA491" s="50">
        <v>0</v>
      </c>
      <c r="AB491" s="50">
        <v>0</v>
      </c>
      <c r="AC491" s="50">
        <v>0</v>
      </c>
      <c r="AD491" s="50">
        <v>0</v>
      </c>
      <c r="AE491" s="50">
        <v>0</v>
      </c>
      <c r="AF491" s="50">
        <v>0</v>
      </c>
      <c r="AG491" s="30">
        <v>0</v>
      </c>
      <c r="AH491" s="88">
        <v>0</v>
      </c>
    </row>
    <row r="492" spans="1:34" ht="15" customHeight="1" x14ac:dyDescent="0.25">
      <c r="A492" s="47" t="s">
        <v>10</v>
      </c>
      <c r="B492" s="47" t="s">
        <v>11</v>
      </c>
      <c r="C492" s="47" t="s">
        <v>12</v>
      </c>
      <c r="D492" s="47" t="s">
        <v>13</v>
      </c>
      <c r="E492" s="47" t="s">
        <v>14</v>
      </c>
      <c r="F492" s="47" t="s">
        <v>44</v>
      </c>
      <c r="G492" s="47" t="s">
        <v>45</v>
      </c>
      <c r="H492" s="48" t="s">
        <v>16</v>
      </c>
      <c r="I492" s="49">
        <v>25</v>
      </c>
      <c r="J492" s="50">
        <v>3.2477976415815333E-11</v>
      </c>
      <c r="K492" s="50">
        <v>3.4944605725707995E-11</v>
      </c>
      <c r="L492" s="50">
        <v>6.866725008791064E-12</v>
      </c>
      <c r="M492" s="50">
        <v>1.010686231081429E-11</v>
      </c>
      <c r="N492" s="50">
        <v>3.5034270326802688E-11</v>
      </c>
      <c r="O492" s="50">
        <v>1.1168920732455041E-10</v>
      </c>
      <c r="P492" s="50">
        <v>1.0150690126305622E-9</v>
      </c>
      <c r="Q492" s="50">
        <v>6.3437313791596134E-10</v>
      </c>
      <c r="R492" s="50">
        <v>7.6481736854617509E-10</v>
      </c>
      <c r="S492" s="50">
        <v>4.9516928573817957E-10</v>
      </c>
      <c r="T492" s="50">
        <v>1.5447880528949553E-10</v>
      </c>
      <c r="U492" s="50">
        <v>2.922843137536213E-10</v>
      </c>
      <c r="V492" s="50">
        <v>6.7303674841970327E-10</v>
      </c>
      <c r="W492" s="50">
        <v>3.1144947754076271E-9</v>
      </c>
      <c r="X492" s="50">
        <v>1.8264554197756432E-9</v>
      </c>
      <c r="Y492" s="50">
        <v>1.7303127893023923E-9</v>
      </c>
      <c r="Z492" s="50">
        <v>2.7205133706771797E-9</v>
      </c>
      <c r="AA492" s="50">
        <v>2.1409720660167281E-9</v>
      </c>
      <c r="AB492" s="50">
        <v>1.1978874204617291E-9</v>
      </c>
      <c r="AC492" s="50">
        <v>3.7646166381855997E-9</v>
      </c>
      <c r="AD492" s="50">
        <v>2.3971524662980133E-9</v>
      </c>
      <c r="AE492" s="50">
        <v>1.1183152008107206E-9</v>
      </c>
      <c r="AF492" s="50">
        <v>3.0913828629703113E-10</v>
      </c>
      <c r="AG492" s="30">
        <v>1.8472825184152263E-9</v>
      </c>
      <c r="AH492" s="88">
        <v>1.6548072088212031E-9</v>
      </c>
    </row>
    <row r="493" spans="1:34" ht="15" customHeight="1" x14ac:dyDescent="0.25">
      <c r="A493" s="47" t="s">
        <v>10</v>
      </c>
      <c r="B493" s="47" t="s">
        <v>11</v>
      </c>
      <c r="C493" s="47" t="s">
        <v>12</v>
      </c>
      <c r="D493" s="47" t="s">
        <v>13</v>
      </c>
      <c r="E493" s="47" t="s">
        <v>14</v>
      </c>
      <c r="F493" s="47" t="s">
        <v>44</v>
      </c>
      <c r="G493" s="47" t="s">
        <v>45</v>
      </c>
      <c r="H493" s="48" t="s">
        <v>18</v>
      </c>
      <c r="I493" s="49">
        <v>298</v>
      </c>
      <c r="J493" s="50">
        <v>7.7427495775303754E-11</v>
      </c>
      <c r="K493" s="50">
        <v>8.3307940050087849E-11</v>
      </c>
      <c r="L493" s="50">
        <v>1.6370272420957897E-11</v>
      </c>
      <c r="M493" s="50">
        <v>2.4094759748981263E-11</v>
      </c>
      <c r="N493" s="50">
        <v>8.352170045909762E-11</v>
      </c>
      <c r="O493" s="50">
        <v>2.662670702617282E-10</v>
      </c>
      <c r="P493" s="50">
        <v>2.4199245261112599E-9</v>
      </c>
      <c r="Q493" s="50">
        <v>1.5123455607916519E-9</v>
      </c>
      <c r="R493" s="50">
        <v>1.8233246066140815E-9</v>
      </c>
      <c r="S493" s="50">
        <v>1.1804835771998202E-9</v>
      </c>
      <c r="T493" s="50">
        <v>3.6827747181015733E-10</v>
      </c>
      <c r="U493" s="50">
        <v>6.9680580398863317E-10</v>
      </c>
      <c r="V493" s="50">
        <v>1.6045196082325724E-9</v>
      </c>
      <c r="W493" s="50">
        <v>7.4249555445717829E-9</v>
      </c>
      <c r="X493" s="50">
        <v>4.3542697207451335E-9</v>
      </c>
      <c r="Y493" s="50">
        <v>4.125065689696903E-9</v>
      </c>
      <c r="Z493" s="50">
        <v>6.4857038756943954E-9</v>
      </c>
      <c r="AA493" s="50">
        <v>5.1040774053838816E-9</v>
      </c>
      <c r="AB493" s="50">
        <v>2.8557636103807626E-9</v>
      </c>
      <c r="AC493" s="50">
        <v>8.9748460654344713E-9</v>
      </c>
      <c r="AD493" s="50">
        <v>5.7148114796544652E-9</v>
      </c>
      <c r="AE493" s="50">
        <v>2.6660634387327566E-9</v>
      </c>
      <c r="AF493" s="50">
        <v>7.3698567453212227E-10</v>
      </c>
      <c r="AG493" s="30">
        <v>4.4039215239019007E-9</v>
      </c>
      <c r="AH493" s="88">
        <v>3.9450603858297486E-9</v>
      </c>
    </row>
    <row r="494" spans="1:34" ht="15" customHeight="1" x14ac:dyDescent="0.25">
      <c r="A494" s="47" t="s">
        <v>10</v>
      </c>
      <c r="B494" s="47" t="s">
        <v>11</v>
      </c>
      <c r="C494" s="47" t="s">
        <v>12</v>
      </c>
      <c r="D494" s="47" t="s">
        <v>13</v>
      </c>
      <c r="E494" s="47" t="s">
        <v>14</v>
      </c>
      <c r="F494" s="47" t="s">
        <v>44</v>
      </c>
      <c r="G494" s="47" t="s">
        <v>46</v>
      </c>
      <c r="H494" s="48" t="s">
        <v>16</v>
      </c>
      <c r="I494" s="49">
        <v>25</v>
      </c>
      <c r="J494" s="50">
        <v>0</v>
      </c>
      <c r="K494" s="50">
        <v>0</v>
      </c>
      <c r="L494" s="50">
        <v>0</v>
      </c>
      <c r="M494" s="50">
        <v>0</v>
      </c>
      <c r="N494" s="50">
        <v>0</v>
      </c>
      <c r="O494" s="50">
        <v>0</v>
      </c>
      <c r="P494" s="50">
        <v>0</v>
      </c>
      <c r="Q494" s="50">
        <v>0</v>
      </c>
      <c r="R494" s="50">
        <v>0</v>
      </c>
      <c r="S494" s="50">
        <v>0</v>
      </c>
      <c r="T494" s="50">
        <v>0</v>
      </c>
      <c r="U494" s="50">
        <v>0</v>
      </c>
      <c r="V494" s="50">
        <v>1.0217518394235264E-5</v>
      </c>
      <c r="W494" s="50">
        <v>7.5636770214060639E-6</v>
      </c>
      <c r="X494" s="50">
        <v>5.2808428257782938E-6</v>
      </c>
      <c r="Y494" s="50">
        <v>5.9197422123768582E-6</v>
      </c>
      <c r="Z494" s="50">
        <v>5.2502018559301707E-6</v>
      </c>
      <c r="AA494" s="50">
        <v>6.7936751326149739E-7</v>
      </c>
      <c r="AB494" s="50">
        <v>0</v>
      </c>
      <c r="AC494" s="50">
        <v>0</v>
      </c>
      <c r="AD494" s="50">
        <v>0</v>
      </c>
      <c r="AE494" s="50">
        <v>0</v>
      </c>
      <c r="AF494" s="50">
        <v>0</v>
      </c>
      <c r="AG494" s="30">
        <v>0</v>
      </c>
      <c r="AH494" s="88">
        <v>0</v>
      </c>
    </row>
    <row r="495" spans="1:34" ht="15" customHeight="1" x14ac:dyDescent="0.25">
      <c r="A495" s="47" t="s">
        <v>10</v>
      </c>
      <c r="B495" s="47" t="s">
        <v>11</v>
      </c>
      <c r="C495" s="47" t="s">
        <v>12</v>
      </c>
      <c r="D495" s="47" t="s">
        <v>13</v>
      </c>
      <c r="E495" s="47" t="s">
        <v>14</v>
      </c>
      <c r="F495" s="47" t="s">
        <v>44</v>
      </c>
      <c r="G495" s="47" t="s">
        <v>46</v>
      </c>
      <c r="H495" s="48" t="s">
        <v>18</v>
      </c>
      <c r="I495" s="49">
        <v>298</v>
      </c>
      <c r="J495" s="50">
        <v>0</v>
      </c>
      <c r="K495" s="50">
        <v>0</v>
      </c>
      <c r="L495" s="50">
        <v>0</v>
      </c>
      <c r="M495" s="50">
        <v>0</v>
      </c>
      <c r="N495" s="50">
        <v>0</v>
      </c>
      <c r="O495" s="50">
        <v>0</v>
      </c>
      <c r="P495" s="50">
        <v>0</v>
      </c>
      <c r="Q495" s="50">
        <v>0</v>
      </c>
      <c r="R495" s="50">
        <v>0</v>
      </c>
      <c r="S495" s="50">
        <v>0</v>
      </c>
      <c r="T495" s="50">
        <v>0</v>
      </c>
      <c r="U495" s="50">
        <v>0</v>
      </c>
      <c r="V495" s="50">
        <v>2.3977961291671611E-5</v>
      </c>
      <c r="W495" s="50">
        <v>1.7750059049984684E-5</v>
      </c>
      <c r="X495" s="50">
        <v>1.2392817901395213E-5</v>
      </c>
      <c r="Y495" s="50">
        <v>1.3892155036895391E-5</v>
      </c>
      <c r="Z495" s="50">
        <v>1.2320911205404127E-5</v>
      </c>
      <c r="AA495" s="50">
        <v>1.5943057117464188E-6</v>
      </c>
      <c r="AB495" s="50">
        <v>0</v>
      </c>
      <c r="AC495" s="50">
        <v>0</v>
      </c>
      <c r="AD495" s="50">
        <v>0</v>
      </c>
      <c r="AE495" s="50">
        <v>0</v>
      </c>
      <c r="AF495" s="50">
        <v>0</v>
      </c>
      <c r="AG495" s="30">
        <v>0</v>
      </c>
      <c r="AH495" s="88">
        <v>0</v>
      </c>
    </row>
    <row r="496" spans="1:34" ht="15" customHeight="1" x14ac:dyDescent="0.25">
      <c r="A496" s="47" t="s">
        <v>10</v>
      </c>
      <c r="B496" s="47" t="s">
        <v>11</v>
      </c>
      <c r="C496" s="47" t="s">
        <v>12</v>
      </c>
      <c r="D496" s="47" t="s">
        <v>13</v>
      </c>
      <c r="E496" s="47" t="s">
        <v>14</v>
      </c>
      <c r="F496" s="47" t="s">
        <v>44</v>
      </c>
      <c r="G496" s="47" t="s">
        <v>47</v>
      </c>
      <c r="H496" s="48" t="s">
        <v>16</v>
      </c>
      <c r="I496" s="49">
        <v>25</v>
      </c>
      <c r="J496" s="50">
        <v>0</v>
      </c>
      <c r="K496" s="50">
        <v>0</v>
      </c>
      <c r="L496" s="50">
        <v>0</v>
      </c>
      <c r="M496" s="50">
        <v>0</v>
      </c>
      <c r="N496" s="50">
        <v>0</v>
      </c>
      <c r="O496" s="50">
        <v>1.9425000000000013E-10</v>
      </c>
      <c r="P496" s="50">
        <v>2.0369999999999945E-9</v>
      </c>
      <c r="Q496" s="50">
        <v>1.2210749999999978E-5</v>
      </c>
      <c r="R496" s="50">
        <v>0</v>
      </c>
      <c r="S496" s="50">
        <v>9.7499999999999963E-10</v>
      </c>
      <c r="T496" s="50">
        <v>8.2499999999999963E-10</v>
      </c>
      <c r="U496" s="50">
        <v>0</v>
      </c>
      <c r="V496" s="50">
        <v>0</v>
      </c>
      <c r="W496" s="50">
        <v>0</v>
      </c>
      <c r="X496" s="50">
        <v>0</v>
      </c>
      <c r="Y496" s="50">
        <v>0</v>
      </c>
      <c r="Z496" s="50">
        <v>0</v>
      </c>
      <c r="AA496" s="50">
        <v>0</v>
      </c>
      <c r="AB496" s="50">
        <v>0</v>
      </c>
      <c r="AC496" s="50">
        <v>0</v>
      </c>
      <c r="AD496" s="50">
        <v>0</v>
      </c>
      <c r="AE496" s="50">
        <v>0</v>
      </c>
      <c r="AF496" s="50">
        <v>0</v>
      </c>
      <c r="AG496" s="30">
        <v>0</v>
      </c>
      <c r="AH496" s="88">
        <v>0</v>
      </c>
    </row>
    <row r="497" spans="1:34" ht="15" customHeight="1" x14ac:dyDescent="0.25">
      <c r="A497" s="47" t="s">
        <v>10</v>
      </c>
      <c r="B497" s="47" t="s">
        <v>11</v>
      </c>
      <c r="C497" s="47" t="s">
        <v>12</v>
      </c>
      <c r="D497" s="47" t="s">
        <v>13</v>
      </c>
      <c r="E497" s="47" t="s">
        <v>14</v>
      </c>
      <c r="F497" s="47" t="s">
        <v>44</v>
      </c>
      <c r="G497" s="47" t="s">
        <v>47</v>
      </c>
      <c r="H497" s="48" t="s">
        <v>17</v>
      </c>
      <c r="I497" s="49">
        <v>1</v>
      </c>
      <c r="J497" s="50">
        <v>0</v>
      </c>
      <c r="K497" s="50">
        <v>0</v>
      </c>
      <c r="L497" s="50">
        <v>0</v>
      </c>
      <c r="M497" s="50">
        <v>0</v>
      </c>
      <c r="N497" s="50">
        <v>0</v>
      </c>
      <c r="O497" s="50">
        <v>1.9292910000000014E-7</v>
      </c>
      <c r="P497" s="50">
        <v>2.0231483999999945E-6</v>
      </c>
      <c r="Q497" s="50">
        <v>1.2127716899999979E-2</v>
      </c>
      <c r="R497" s="50">
        <v>0</v>
      </c>
      <c r="S497" s="50">
        <v>9.6836999999999972E-7</v>
      </c>
      <c r="T497" s="50">
        <v>8.1938999999999966E-7</v>
      </c>
      <c r="U497" s="50">
        <v>0</v>
      </c>
      <c r="V497" s="50">
        <v>0</v>
      </c>
      <c r="W497" s="50">
        <v>0</v>
      </c>
      <c r="X497" s="50">
        <v>0</v>
      </c>
      <c r="Y497" s="50">
        <v>0</v>
      </c>
      <c r="Z497" s="50">
        <v>0</v>
      </c>
      <c r="AA497" s="50">
        <v>0</v>
      </c>
      <c r="AB497" s="50">
        <v>0</v>
      </c>
      <c r="AC497" s="50">
        <v>0</v>
      </c>
      <c r="AD497" s="50">
        <v>0</v>
      </c>
      <c r="AE497" s="50">
        <v>0</v>
      </c>
      <c r="AF497" s="50">
        <v>0</v>
      </c>
      <c r="AG497" s="30">
        <v>0</v>
      </c>
      <c r="AH497" s="88">
        <v>0</v>
      </c>
    </row>
    <row r="498" spans="1:34" ht="15" customHeight="1" x14ac:dyDescent="0.25">
      <c r="A498" s="47" t="s">
        <v>10</v>
      </c>
      <c r="B498" s="47" t="s">
        <v>11</v>
      </c>
      <c r="C498" s="47" t="s">
        <v>12</v>
      </c>
      <c r="D498" s="47" t="s">
        <v>13</v>
      </c>
      <c r="E498" s="47" t="s">
        <v>14</v>
      </c>
      <c r="F498" s="47" t="s">
        <v>44</v>
      </c>
      <c r="G498" s="47" t="s">
        <v>47</v>
      </c>
      <c r="H498" s="48" t="s">
        <v>18</v>
      </c>
      <c r="I498" s="49">
        <v>298</v>
      </c>
      <c r="J498" s="50">
        <v>0</v>
      </c>
      <c r="K498" s="50">
        <v>0</v>
      </c>
      <c r="L498" s="50">
        <v>0</v>
      </c>
      <c r="M498" s="50">
        <v>0</v>
      </c>
      <c r="N498" s="50">
        <v>0</v>
      </c>
      <c r="O498" s="50">
        <v>4.6309200000000033E-10</v>
      </c>
      <c r="P498" s="50">
        <v>4.8562079999999858E-9</v>
      </c>
      <c r="Q498" s="50">
        <v>2.9110427999999947E-5</v>
      </c>
      <c r="R498" s="50">
        <v>0</v>
      </c>
      <c r="S498" s="50">
        <v>2.3243999999999991E-9</v>
      </c>
      <c r="T498" s="50">
        <v>1.966799999999999E-9</v>
      </c>
      <c r="U498" s="50">
        <v>0</v>
      </c>
      <c r="V498" s="50">
        <v>0</v>
      </c>
      <c r="W498" s="50">
        <v>0</v>
      </c>
      <c r="X498" s="50">
        <v>0</v>
      </c>
      <c r="Y498" s="50">
        <v>0</v>
      </c>
      <c r="Z498" s="50">
        <v>0</v>
      </c>
      <c r="AA498" s="50">
        <v>0</v>
      </c>
      <c r="AB498" s="50">
        <v>0</v>
      </c>
      <c r="AC498" s="50">
        <v>0</v>
      </c>
      <c r="AD498" s="50">
        <v>0</v>
      </c>
      <c r="AE498" s="50">
        <v>0</v>
      </c>
      <c r="AF498" s="50">
        <v>0</v>
      </c>
      <c r="AG498" s="30">
        <v>0</v>
      </c>
      <c r="AH498" s="88">
        <v>0</v>
      </c>
    </row>
    <row r="499" spans="1:34" ht="15" customHeight="1" x14ac:dyDescent="0.25">
      <c r="A499" s="47" t="s">
        <v>10</v>
      </c>
      <c r="B499" s="47" t="s">
        <v>11</v>
      </c>
      <c r="C499" s="47" t="s">
        <v>12</v>
      </c>
      <c r="D499" s="47" t="s">
        <v>13</v>
      </c>
      <c r="E499" s="47" t="s">
        <v>14</v>
      </c>
      <c r="F499" s="47" t="s">
        <v>44</v>
      </c>
      <c r="G499" s="47" t="s">
        <v>48</v>
      </c>
      <c r="H499" s="48" t="s">
        <v>16</v>
      </c>
      <c r="I499" s="49">
        <v>25</v>
      </c>
      <c r="J499" s="50">
        <v>2.5964239999999984E-5</v>
      </c>
      <c r="K499" s="50">
        <v>1.2390240000000039E-5</v>
      </c>
      <c r="L499" s="50">
        <v>1.203968E-5</v>
      </c>
      <c r="M499" s="50">
        <v>1.2078000000000038E-5</v>
      </c>
      <c r="N499" s="50">
        <v>3.9735744800000067E-5</v>
      </c>
      <c r="O499" s="50">
        <v>5.8022376000000227E-5</v>
      </c>
      <c r="P499" s="50">
        <v>6.2946752000000265E-5</v>
      </c>
      <c r="Q499" s="50">
        <v>8.4139679999999467E-5</v>
      </c>
      <c r="R499" s="50">
        <v>7.1729600000000087E-5</v>
      </c>
      <c r="S499" s="50">
        <v>4.1707506937949367E-5</v>
      </c>
      <c r="T499" s="50">
        <v>1.9829215277055674E-6</v>
      </c>
      <c r="U499" s="50">
        <v>3.8393806924842459E-5</v>
      </c>
      <c r="V499" s="50">
        <v>1.5806160000000005E-5</v>
      </c>
      <c r="W499" s="50">
        <v>1.4659519999999999E-5</v>
      </c>
      <c r="X499" s="50">
        <v>1.132416E-5</v>
      </c>
      <c r="Y499" s="50">
        <v>4.5930400000000002E-6</v>
      </c>
      <c r="Z499" s="50">
        <v>8.7057599999999995E-6</v>
      </c>
      <c r="AA499" s="50">
        <v>8.6739199999999998E-6</v>
      </c>
      <c r="AB499" s="50">
        <v>9.4059200000000023E-6</v>
      </c>
      <c r="AC499" s="50">
        <v>1.308944E-5</v>
      </c>
      <c r="AD499" s="50">
        <v>1.4377280000000002E-5</v>
      </c>
      <c r="AE499" s="50">
        <v>1.8084960000000001E-5</v>
      </c>
      <c r="AF499" s="50">
        <v>1.7681039999999998E-5</v>
      </c>
      <c r="AG499" s="30">
        <v>2.151456E-5</v>
      </c>
      <c r="AH499" s="88">
        <v>1.9899680000000001E-5</v>
      </c>
    </row>
    <row r="500" spans="1:34" ht="15" customHeight="1" x14ac:dyDescent="0.25">
      <c r="A500" s="47" t="s">
        <v>10</v>
      </c>
      <c r="B500" s="47" t="s">
        <v>11</v>
      </c>
      <c r="C500" s="47" t="s">
        <v>12</v>
      </c>
      <c r="D500" s="47" t="s">
        <v>13</v>
      </c>
      <c r="E500" s="47" t="s">
        <v>14</v>
      </c>
      <c r="F500" s="47" t="s">
        <v>44</v>
      </c>
      <c r="G500" s="47" t="s">
        <v>48</v>
      </c>
      <c r="H500" s="48" t="s">
        <v>18</v>
      </c>
      <c r="I500" s="49">
        <v>298</v>
      </c>
      <c r="J500" s="50">
        <v>6.0931580219999959E-5</v>
      </c>
      <c r="K500" s="50">
        <v>2.9076795720000091E-5</v>
      </c>
      <c r="L500" s="50">
        <v>2.8254119039999999E-5</v>
      </c>
      <c r="M500" s="50">
        <v>2.834404650000009E-5</v>
      </c>
      <c r="N500" s="50">
        <v>9.3249859109400157E-5</v>
      </c>
      <c r="O500" s="50">
        <v>1.3616401087800052E-4</v>
      </c>
      <c r="P500" s="50">
        <v>1.4772029025600061E-4</v>
      </c>
      <c r="Q500" s="50">
        <v>1.9745479403999875E-4</v>
      </c>
      <c r="R500" s="50">
        <v>1.6833143880000024E-4</v>
      </c>
      <c r="S500" s="50">
        <v>9.787709190663268E-5</v>
      </c>
      <c r="T500" s="50">
        <v>4.6534210951430395E-6</v>
      </c>
      <c r="U500" s="50">
        <v>9.0113816237121413E-5</v>
      </c>
      <c r="V500" s="50">
        <v>3.7093105979999996E-5</v>
      </c>
      <c r="W500" s="50">
        <v>3.4402228560000001E-5</v>
      </c>
      <c r="X500" s="50">
        <v>2.6574972479999997E-5</v>
      </c>
      <c r="Y500" s="50">
        <v>1.077871662E-5</v>
      </c>
      <c r="Z500" s="50">
        <v>2.043024228E-5</v>
      </c>
      <c r="AA500" s="50">
        <v>2.0355521760000003E-5</v>
      </c>
      <c r="AB500" s="50">
        <v>2.2073342760000003E-5</v>
      </c>
      <c r="AC500" s="50">
        <v>3.0717643319999998E-5</v>
      </c>
      <c r="AD500" s="50">
        <v>3.3739881840000006E-5</v>
      </c>
      <c r="AE500" s="50">
        <v>4.244087988000001E-5</v>
      </c>
      <c r="AF500" s="50">
        <v>4.1492980619999999E-5</v>
      </c>
      <c r="AG500" s="30">
        <v>5.0489293680000007E-5</v>
      </c>
      <c r="AH500" s="88">
        <v>4.6699574040000011E-5</v>
      </c>
    </row>
    <row r="501" spans="1:34" ht="15" customHeight="1" x14ac:dyDescent="0.25">
      <c r="A501" s="47" t="s">
        <v>10</v>
      </c>
      <c r="B501" s="47" t="s">
        <v>11</v>
      </c>
      <c r="C501" s="47" t="s">
        <v>12</v>
      </c>
      <c r="D501" s="47" t="s">
        <v>13</v>
      </c>
      <c r="E501" s="47" t="s">
        <v>14</v>
      </c>
      <c r="F501" s="47" t="s">
        <v>44</v>
      </c>
      <c r="G501" s="47" t="s">
        <v>781</v>
      </c>
      <c r="H501" s="48" t="s">
        <v>16</v>
      </c>
      <c r="I501" s="49">
        <v>25</v>
      </c>
      <c r="J501" s="50">
        <v>6.3792522023584065E-8</v>
      </c>
      <c r="K501" s="50">
        <v>5.5690055393146338E-8</v>
      </c>
      <c r="L501" s="50">
        <v>6.818133274959862E-9</v>
      </c>
      <c r="M501" s="50">
        <v>4.3414893137223861E-8</v>
      </c>
      <c r="N501" s="50">
        <v>1.0435596572775942E-7</v>
      </c>
      <c r="O501" s="50">
        <v>1.8740331079167761E-7</v>
      </c>
      <c r="P501" s="50">
        <v>2.2525468099312177E-7</v>
      </c>
      <c r="Q501" s="50">
        <v>1.5664062686736891E-7</v>
      </c>
      <c r="R501" s="50">
        <v>2.6826018263196003E-7</v>
      </c>
      <c r="S501" s="50">
        <v>2.5798243173584088E-7</v>
      </c>
      <c r="T501" s="50">
        <v>1.0671181023845375E-7</v>
      </c>
      <c r="U501" s="50">
        <v>8.7762227278159034E-8</v>
      </c>
      <c r="V501" s="50">
        <v>1.2281191760207998E-7</v>
      </c>
      <c r="W501" s="50">
        <v>1.868481368361338E-7</v>
      </c>
      <c r="X501" s="50">
        <v>9.9031677192858459E-8</v>
      </c>
      <c r="Y501" s="50">
        <v>4.8935445981760407E-8</v>
      </c>
      <c r="Z501" s="50">
        <v>5.8872319905284897E-8</v>
      </c>
      <c r="AA501" s="50">
        <v>4.4030638567349718E-8</v>
      </c>
      <c r="AB501" s="50">
        <v>2.3070529908693694E-8</v>
      </c>
      <c r="AC501" s="50">
        <v>5.7834755623094416E-8</v>
      </c>
      <c r="AD501" s="50">
        <v>2.7321470091654598E-8</v>
      </c>
      <c r="AE501" s="50">
        <v>1.1196096372370964E-8</v>
      </c>
      <c r="AF501" s="50">
        <v>2.6443091493242134E-9</v>
      </c>
      <c r="AG501" s="30">
        <v>1.1602814655251766E-8</v>
      </c>
      <c r="AH501" s="88">
        <v>7.7532449267547734E-9</v>
      </c>
    </row>
    <row r="502" spans="1:34" ht="15" customHeight="1" x14ac:dyDescent="0.25">
      <c r="A502" s="47" t="s">
        <v>10</v>
      </c>
      <c r="B502" s="47" t="s">
        <v>11</v>
      </c>
      <c r="C502" s="47" t="s">
        <v>12</v>
      </c>
      <c r="D502" s="47" t="s">
        <v>13</v>
      </c>
      <c r="E502" s="47" t="s">
        <v>14</v>
      </c>
      <c r="F502" s="47" t="s">
        <v>44</v>
      </c>
      <c r="G502" s="47" t="s">
        <v>781</v>
      </c>
      <c r="H502" s="48" t="s">
        <v>17</v>
      </c>
      <c r="I502" s="49">
        <v>1</v>
      </c>
      <c r="J502" s="50">
        <v>6.2907932384857025E-5</v>
      </c>
      <c r="K502" s="50">
        <v>5.4917819958361371E-5</v>
      </c>
      <c r="L502" s="50">
        <v>6.7235884935470858E-6</v>
      </c>
      <c r="M502" s="50">
        <v>4.2812873285721016E-5</v>
      </c>
      <c r="N502" s="50">
        <v>1.0290889633633449E-4</v>
      </c>
      <c r="O502" s="50">
        <v>1.8480465154869968E-4</v>
      </c>
      <c r="P502" s="50">
        <v>2.2213114941668378E-4</v>
      </c>
      <c r="Q502" s="50">
        <v>1.5446854350814141E-4</v>
      </c>
      <c r="R502" s="50">
        <v>2.6454030809946349E-4</v>
      </c>
      <c r="S502" s="50">
        <v>2.5184628442539899E-4</v>
      </c>
      <c r="T502" s="50">
        <v>1.0408880183534309E-4</v>
      </c>
      <c r="U502" s="50">
        <v>8.6545257726568554E-5</v>
      </c>
      <c r="V502" s="50">
        <v>1.211756699404807E-4</v>
      </c>
      <c r="W502" s="50">
        <v>1.8394105134418335E-4</v>
      </c>
      <c r="X502" s="50">
        <v>9.7735355560194065E-5</v>
      </c>
      <c r="Y502" s="50">
        <v>4.8256874060440603E-5</v>
      </c>
      <c r="Z502" s="50">
        <v>5.8055959474229599E-5</v>
      </c>
      <c r="AA502" s="50">
        <v>4.342008037921581E-5</v>
      </c>
      <c r="AB502" s="50">
        <v>2.2750618560626481E-5</v>
      </c>
      <c r="AC502" s="50">
        <v>5.7032780345120849E-5</v>
      </c>
      <c r="AD502" s="50">
        <v>2.6942612373050323E-5</v>
      </c>
      <c r="AE502" s="50">
        <v>1.1040843836007418E-5</v>
      </c>
      <c r="AF502" s="50">
        <v>2.6076413957869183E-6</v>
      </c>
      <c r="AG502" s="30">
        <v>1.1441922292032276E-5</v>
      </c>
      <c r="AH502" s="88">
        <v>7.6457332637704412E-6</v>
      </c>
    </row>
    <row r="503" spans="1:34" ht="15" customHeight="1" x14ac:dyDescent="0.25">
      <c r="A503" s="47" t="s">
        <v>10</v>
      </c>
      <c r="B503" s="47" t="s">
        <v>11</v>
      </c>
      <c r="C503" s="47" t="s">
        <v>12</v>
      </c>
      <c r="D503" s="47" t="s">
        <v>13</v>
      </c>
      <c r="E503" s="47" t="s">
        <v>14</v>
      </c>
      <c r="F503" s="47" t="s">
        <v>44</v>
      </c>
      <c r="G503" s="47" t="s">
        <v>781</v>
      </c>
      <c r="H503" s="48" t="s">
        <v>18</v>
      </c>
      <c r="I503" s="49">
        <v>298</v>
      </c>
      <c r="J503" s="50">
        <v>1.5208137250422439E-7</v>
      </c>
      <c r="K503" s="50">
        <v>1.3276509205726086E-7</v>
      </c>
      <c r="L503" s="50">
        <v>1.6254429727504312E-8</v>
      </c>
      <c r="M503" s="50">
        <v>1.0350110523914168E-7</v>
      </c>
      <c r="N503" s="50">
        <v>2.4878462229497845E-7</v>
      </c>
      <c r="O503" s="50">
        <v>4.4676949292735939E-7</v>
      </c>
      <c r="P503" s="50">
        <v>5.3700715948760228E-7</v>
      </c>
      <c r="Q503" s="50">
        <v>3.7343125445180745E-7</v>
      </c>
      <c r="R503" s="50">
        <v>6.3953227539459268E-7</v>
      </c>
      <c r="S503" s="50">
        <v>6.150301172582447E-7</v>
      </c>
      <c r="T503" s="50">
        <v>2.5440095560847377E-7</v>
      </c>
      <c r="U503" s="50">
        <v>2.0922514983113113E-7</v>
      </c>
      <c r="V503" s="50">
        <v>2.9278361156335862E-7</v>
      </c>
      <c r="W503" s="50">
        <v>4.4544595821734295E-7</v>
      </c>
      <c r="X503" s="50">
        <v>2.3609151842777466E-7</v>
      </c>
      <c r="Y503" s="50">
        <v>1.1666210322051684E-7</v>
      </c>
      <c r="Z503" s="50">
        <v>1.403516106541992E-7</v>
      </c>
      <c r="AA503" s="50">
        <v>1.0496904234456175E-7</v>
      </c>
      <c r="AB503" s="50">
        <v>5.5000143302325771E-8</v>
      </c>
      <c r="AC503" s="50">
        <v>1.378780574054571E-7</v>
      </c>
      <c r="AD503" s="50">
        <v>6.5134384698504578E-8</v>
      </c>
      <c r="AE503" s="50">
        <v>2.6691493751732369E-8</v>
      </c>
      <c r="AF503" s="50">
        <v>6.3040330119889262E-9</v>
      </c>
      <c r="AG503" s="30">
        <v>2.7661110138120221E-8</v>
      </c>
      <c r="AH503" s="88">
        <v>1.8483735905383383E-8</v>
      </c>
    </row>
    <row r="504" spans="1:34" ht="15" customHeight="1" x14ac:dyDescent="0.25">
      <c r="A504" s="47" t="s">
        <v>10</v>
      </c>
      <c r="B504" s="47" t="s">
        <v>11</v>
      </c>
      <c r="C504" s="47" t="s">
        <v>12</v>
      </c>
      <c r="D504" s="47" t="s">
        <v>13</v>
      </c>
      <c r="E504" s="47" t="s">
        <v>14</v>
      </c>
      <c r="F504" s="47" t="s">
        <v>44</v>
      </c>
      <c r="G504" s="47" t="s">
        <v>628</v>
      </c>
      <c r="H504" s="48" t="s">
        <v>16</v>
      </c>
      <c r="I504" s="49">
        <v>25</v>
      </c>
      <c r="J504" s="50">
        <v>5.1337967499999753E-4</v>
      </c>
      <c r="K504" s="50">
        <v>4.9661472499999931E-4</v>
      </c>
      <c r="L504" s="50">
        <v>4.9783480000000033E-4</v>
      </c>
      <c r="M504" s="50">
        <v>1.2192857499999979E-4</v>
      </c>
      <c r="N504" s="50">
        <v>2.9404948449999666E-4</v>
      </c>
      <c r="O504" s="50">
        <v>1.8911793125000014E-4</v>
      </c>
      <c r="P504" s="50">
        <v>1.9670733399999914E-4</v>
      </c>
      <c r="Q504" s="50">
        <v>2.2650787500000049E-4</v>
      </c>
      <c r="R504" s="50">
        <v>1.7558672500000126E-4</v>
      </c>
      <c r="S504" s="50">
        <v>4.3259739192697092E-4</v>
      </c>
      <c r="T504" s="50">
        <v>4.3323276061828816E-4</v>
      </c>
      <c r="U504" s="50">
        <v>2.1468479085695759E-4</v>
      </c>
      <c r="V504" s="50">
        <v>2.2470246028403763E-4</v>
      </c>
      <c r="W504" s="50">
        <v>2.0443689773054667E-4</v>
      </c>
      <c r="X504" s="50">
        <v>1.796466154318416E-4</v>
      </c>
      <c r="Y504" s="50">
        <v>1.9226790764238701E-4</v>
      </c>
      <c r="Z504" s="50">
        <v>1.9884756412678718E-4</v>
      </c>
      <c r="AA504" s="50">
        <v>2.1561988542207391E-4</v>
      </c>
      <c r="AB504" s="50">
        <v>2.1537920692319256E-4</v>
      </c>
      <c r="AC504" s="50">
        <v>2.0417003027371866E-4</v>
      </c>
      <c r="AD504" s="50">
        <v>1.9140689877768626E-4</v>
      </c>
      <c r="AE504" s="50">
        <v>1.9041681848496348E-4</v>
      </c>
      <c r="AF504" s="50">
        <v>2.0240717747003445E-4</v>
      </c>
      <c r="AG504" s="30">
        <v>1.9012561846267991E-4</v>
      </c>
      <c r="AH504" s="88">
        <v>1.8285101659880703E-4</v>
      </c>
    </row>
    <row r="505" spans="1:34" ht="15" customHeight="1" x14ac:dyDescent="0.25">
      <c r="A505" s="47" t="s">
        <v>10</v>
      </c>
      <c r="B505" s="47" t="s">
        <v>11</v>
      </c>
      <c r="C505" s="47" t="s">
        <v>12</v>
      </c>
      <c r="D505" s="47" t="s">
        <v>13</v>
      </c>
      <c r="E505" s="47" t="s">
        <v>14</v>
      </c>
      <c r="F505" s="47" t="s">
        <v>44</v>
      </c>
      <c r="G505" s="47" t="s">
        <v>628</v>
      </c>
      <c r="H505" s="48" t="s">
        <v>17</v>
      </c>
      <c r="I505" s="49">
        <v>1</v>
      </c>
      <c r="J505" s="50">
        <v>1.0887756147399947</v>
      </c>
      <c r="K505" s="50">
        <v>1.0532205087799986</v>
      </c>
      <c r="L505" s="50">
        <v>1.0558080438400006</v>
      </c>
      <c r="M505" s="50">
        <v>0.25858612185999952</v>
      </c>
      <c r="N505" s="50">
        <v>0.62362014672759303</v>
      </c>
      <c r="O505" s="50">
        <v>0.4010813085950003</v>
      </c>
      <c r="P505" s="50">
        <v>0.41717691394719808</v>
      </c>
      <c r="Q505" s="50">
        <v>0.48037790130000108</v>
      </c>
      <c r="R505" s="50">
        <v>0.37238432638000263</v>
      </c>
      <c r="S505" s="50">
        <v>0.91708687844451431</v>
      </c>
      <c r="T505" s="50">
        <v>0.91998947460739311</v>
      </c>
      <c r="U505" s="50">
        <v>0.45531378342050755</v>
      </c>
      <c r="V505" s="50">
        <v>0.4767426565547101</v>
      </c>
      <c r="W505" s="50">
        <v>0.43368552359502843</v>
      </c>
      <c r="X505" s="50">
        <v>0.38090553692450846</v>
      </c>
      <c r="Y505" s="50">
        <v>0.40779762190386859</v>
      </c>
      <c r="Z505" s="50">
        <v>0.42171592271294422</v>
      </c>
      <c r="AA505" s="50">
        <v>0.45728665300313409</v>
      </c>
      <c r="AB505" s="50">
        <v>0.45677676630665115</v>
      </c>
      <c r="AC505" s="50">
        <v>0.43300380020450252</v>
      </c>
      <c r="AD505" s="50">
        <v>0.405935750927717</v>
      </c>
      <c r="AE505" s="50">
        <v>0.40383598864291059</v>
      </c>
      <c r="AF505" s="50">
        <v>0.42926514197844895</v>
      </c>
      <c r="AG505" s="30">
        <v>0.40321841163565131</v>
      </c>
      <c r="AH505" s="88">
        <v>0.38785426710288268</v>
      </c>
    </row>
    <row r="506" spans="1:34" ht="15" customHeight="1" x14ac:dyDescent="0.25">
      <c r="A506" s="47" t="s">
        <v>10</v>
      </c>
      <c r="B506" s="47" t="s">
        <v>11</v>
      </c>
      <c r="C506" s="47" t="s">
        <v>12</v>
      </c>
      <c r="D506" s="47" t="s">
        <v>13</v>
      </c>
      <c r="E506" s="47" t="s">
        <v>14</v>
      </c>
      <c r="F506" s="47" t="s">
        <v>44</v>
      </c>
      <c r="G506" s="47" t="s">
        <v>628</v>
      </c>
      <c r="H506" s="48" t="s">
        <v>18</v>
      </c>
      <c r="I506" s="49">
        <v>298</v>
      </c>
      <c r="J506" s="50">
        <v>6.1194857259999689E-4</v>
      </c>
      <c r="K506" s="50">
        <v>5.9196475219999928E-4</v>
      </c>
      <c r="L506" s="50">
        <v>5.9341908160000028E-4</v>
      </c>
      <c r="M506" s="50">
        <v>1.4533886139999976E-4</v>
      </c>
      <c r="N506" s="50">
        <v>3.5050698552399601E-4</v>
      </c>
      <c r="O506" s="50">
        <v>2.2542857405000017E-4</v>
      </c>
      <c r="P506" s="50">
        <v>2.3447514212799895E-4</v>
      </c>
      <c r="Q506" s="50">
        <v>2.6999738700000058E-4</v>
      </c>
      <c r="R506" s="50">
        <v>2.0929937620000152E-4</v>
      </c>
      <c r="S506" s="50">
        <v>5.1565609117694932E-4</v>
      </c>
      <c r="T506" s="50">
        <v>5.1641345065699953E-4</v>
      </c>
      <c r="U506" s="50">
        <v>2.5602465267988007E-4</v>
      </c>
      <c r="V506" s="50">
        <v>2.6786923513212618E-4</v>
      </c>
      <c r="W506" s="50">
        <v>2.4368878209481167E-4</v>
      </c>
      <c r="X506" s="50">
        <v>2.1413958228626271E-4</v>
      </c>
      <c r="Y506" s="50">
        <v>2.2918334590972541E-4</v>
      </c>
      <c r="Z506" s="50">
        <v>2.3702629643913039E-4</v>
      </c>
      <c r="AA506" s="50">
        <v>2.5701890342311195E-4</v>
      </c>
      <c r="AB506" s="50">
        <v>2.5673199107057305E-4</v>
      </c>
      <c r="AC506" s="50">
        <v>2.4337067608627263E-4</v>
      </c>
      <c r="AD506" s="50">
        <v>2.2815702334300203E-4</v>
      </c>
      <c r="AE506" s="50">
        <v>2.2697684763407644E-4</v>
      </c>
      <c r="AF506" s="50">
        <v>2.4126935554428101E-4</v>
      </c>
      <c r="AG506" s="30">
        <v>2.2662973720751438E-4</v>
      </c>
      <c r="AH506" s="88">
        <v>2.1795841178577795E-4</v>
      </c>
    </row>
    <row r="507" spans="1:34" ht="15" customHeight="1" x14ac:dyDescent="0.25">
      <c r="A507" s="47" t="s">
        <v>10</v>
      </c>
      <c r="B507" s="47" t="s">
        <v>11</v>
      </c>
      <c r="C507" s="47" t="s">
        <v>12</v>
      </c>
      <c r="D507" s="47" t="s">
        <v>13</v>
      </c>
      <c r="E507" s="47" t="s">
        <v>14</v>
      </c>
      <c r="F507" s="47" t="s">
        <v>44</v>
      </c>
      <c r="G507" s="47" t="s">
        <v>49</v>
      </c>
      <c r="H507" s="48" t="s">
        <v>16</v>
      </c>
      <c r="I507" s="49">
        <v>25</v>
      </c>
      <c r="J507" s="50">
        <v>7.1400000000000295E-8</v>
      </c>
      <c r="K507" s="50">
        <v>0</v>
      </c>
      <c r="L507" s="50">
        <v>0</v>
      </c>
      <c r="M507" s="50">
        <v>0</v>
      </c>
      <c r="N507" s="50">
        <v>1.4429999999999948E-8</v>
      </c>
      <c r="O507" s="50">
        <v>6.4121250000000082E-8</v>
      </c>
      <c r="P507" s="50">
        <v>0</v>
      </c>
      <c r="Q507" s="50">
        <v>0</v>
      </c>
      <c r="R507" s="50">
        <v>0</v>
      </c>
      <c r="S507" s="50">
        <v>0</v>
      </c>
      <c r="T507" s="50">
        <v>0</v>
      </c>
      <c r="U507" s="50">
        <v>0</v>
      </c>
      <c r="V507" s="50">
        <v>0</v>
      </c>
      <c r="W507" s="50">
        <v>0</v>
      </c>
      <c r="X507" s="50">
        <v>0</v>
      </c>
      <c r="Y507" s="50">
        <v>0</v>
      </c>
      <c r="Z507" s="50">
        <v>0</v>
      </c>
      <c r="AA507" s="50">
        <v>0</v>
      </c>
      <c r="AB507" s="50">
        <v>0</v>
      </c>
      <c r="AC507" s="50">
        <v>0</v>
      </c>
      <c r="AD507" s="50">
        <v>0</v>
      </c>
      <c r="AE507" s="50">
        <v>0</v>
      </c>
      <c r="AF507" s="50">
        <v>0</v>
      </c>
      <c r="AG507" s="30">
        <v>0</v>
      </c>
      <c r="AH507" s="88">
        <v>0</v>
      </c>
    </row>
    <row r="508" spans="1:34" ht="15" customHeight="1" x14ac:dyDescent="0.25">
      <c r="A508" s="47" t="s">
        <v>10</v>
      </c>
      <c r="B508" s="47" t="s">
        <v>11</v>
      </c>
      <c r="C508" s="47" t="s">
        <v>12</v>
      </c>
      <c r="D508" s="47" t="s">
        <v>13</v>
      </c>
      <c r="E508" s="47" t="s">
        <v>14</v>
      </c>
      <c r="F508" s="47" t="s">
        <v>44</v>
      </c>
      <c r="G508" s="47" t="s">
        <v>49</v>
      </c>
      <c r="H508" s="48" t="s">
        <v>17</v>
      </c>
      <c r="I508" s="49">
        <v>1</v>
      </c>
      <c r="J508" s="50">
        <v>6.8753440000000272E-5</v>
      </c>
      <c r="K508" s="50">
        <v>0</v>
      </c>
      <c r="L508" s="50">
        <v>0</v>
      </c>
      <c r="M508" s="50">
        <v>0</v>
      </c>
      <c r="N508" s="50">
        <v>1.3895127999999949E-5</v>
      </c>
      <c r="O508" s="50">
        <v>6.1744489000000076E-5</v>
      </c>
      <c r="P508" s="50">
        <v>0</v>
      </c>
      <c r="Q508" s="50">
        <v>0</v>
      </c>
      <c r="R508" s="50">
        <v>0</v>
      </c>
      <c r="S508" s="50">
        <v>0</v>
      </c>
      <c r="T508" s="50">
        <v>0</v>
      </c>
      <c r="U508" s="50">
        <v>0</v>
      </c>
      <c r="V508" s="50">
        <v>0</v>
      </c>
      <c r="W508" s="50">
        <v>0</v>
      </c>
      <c r="X508" s="50">
        <v>0</v>
      </c>
      <c r="Y508" s="50">
        <v>0</v>
      </c>
      <c r="Z508" s="50">
        <v>0</v>
      </c>
      <c r="AA508" s="50">
        <v>0</v>
      </c>
      <c r="AB508" s="50">
        <v>0</v>
      </c>
      <c r="AC508" s="50">
        <v>0</v>
      </c>
      <c r="AD508" s="50">
        <v>0</v>
      </c>
      <c r="AE508" s="50">
        <v>0</v>
      </c>
      <c r="AF508" s="50">
        <v>0</v>
      </c>
      <c r="AG508" s="30">
        <v>0</v>
      </c>
      <c r="AH508" s="88">
        <v>0</v>
      </c>
    </row>
    <row r="509" spans="1:34" ht="15" customHeight="1" x14ac:dyDescent="0.25">
      <c r="A509" s="47" t="s">
        <v>10</v>
      </c>
      <c r="B509" s="47" t="s">
        <v>11</v>
      </c>
      <c r="C509" s="47" t="s">
        <v>12</v>
      </c>
      <c r="D509" s="47" t="s">
        <v>13</v>
      </c>
      <c r="E509" s="47" t="s">
        <v>14</v>
      </c>
      <c r="F509" s="47" t="s">
        <v>44</v>
      </c>
      <c r="G509" s="47" t="s">
        <v>49</v>
      </c>
      <c r="H509" s="48" t="s">
        <v>18</v>
      </c>
      <c r="I509" s="49">
        <v>298</v>
      </c>
      <c r="J509" s="50">
        <v>1.7021760000000072E-7</v>
      </c>
      <c r="K509" s="50">
        <v>0</v>
      </c>
      <c r="L509" s="50">
        <v>0</v>
      </c>
      <c r="M509" s="50">
        <v>0</v>
      </c>
      <c r="N509" s="50">
        <v>3.4401119999999871E-8</v>
      </c>
      <c r="O509" s="50">
        <v>1.5286506000000018E-7</v>
      </c>
      <c r="P509" s="50">
        <v>0</v>
      </c>
      <c r="Q509" s="50">
        <v>0</v>
      </c>
      <c r="R509" s="50">
        <v>0</v>
      </c>
      <c r="S509" s="50">
        <v>0</v>
      </c>
      <c r="T509" s="50">
        <v>0</v>
      </c>
      <c r="U509" s="50">
        <v>0</v>
      </c>
      <c r="V509" s="50">
        <v>0</v>
      </c>
      <c r="W509" s="50">
        <v>0</v>
      </c>
      <c r="X509" s="50">
        <v>0</v>
      </c>
      <c r="Y509" s="50">
        <v>0</v>
      </c>
      <c r="Z509" s="50">
        <v>0</v>
      </c>
      <c r="AA509" s="50">
        <v>0</v>
      </c>
      <c r="AB509" s="50">
        <v>0</v>
      </c>
      <c r="AC509" s="50">
        <v>0</v>
      </c>
      <c r="AD509" s="50">
        <v>0</v>
      </c>
      <c r="AE509" s="50">
        <v>0</v>
      </c>
      <c r="AF509" s="50">
        <v>0</v>
      </c>
      <c r="AG509" s="30">
        <v>0</v>
      </c>
      <c r="AH509" s="88">
        <v>0</v>
      </c>
    </row>
    <row r="510" spans="1:34" ht="15" customHeight="1" x14ac:dyDescent="0.25">
      <c r="A510" s="47" t="s">
        <v>10</v>
      </c>
      <c r="B510" s="47" t="s">
        <v>11</v>
      </c>
      <c r="C510" s="47" t="s">
        <v>12</v>
      </c>
      <c r="D510" s="47" t="s">
        <v>13</v>
      </c>
      <c r="E510" s="47" t="s">
        <v>14</v>
      </c>
      <c r="F510" s="47" t="s">
        <v>44</v>
      </c>
      <c r="G510" s="47" t="s">
        <v>50</v>
      </c>
      <c r="H510" s="48" t="s">
        <v>16</v>
      </c>
      <c r="I510" s="49">
        <v>25</v>
      </c>
      <c r="J510" s="50">
        <v>0</v>
      </c>
      <c r="K510" s="50">
        <v>0</v>
      </c>
      <c r="L510" s="50">
        <v>0</v>
      </c>
      <c r="M510" s="50">
        <v>0</v>
      </c>
      <c r="N510" s="50">
        <v>0</v>
      </c>
      <c r="O510" s="50">
        <v>2.3654999999999944E-9</v>
      </c>
      <c r="P510" s="50">
        <v>0</v>
      </c>
      <c r="Q510" s="50">
        <v>0</v>
      </c>
      <c r="R510" s="50">
        <v>0</v>
      </c>
      <c r="S510" s="50">
        <v>0</v>
      </c>
      <c r="T510" s="50">
        <v>0</v>
      </c>
      <c r="U510" s="50">
        <v>0</v>
      </c>
      <c r="V510" s="50">
        <v>0</v>
      </c>
      <c r="W510" s="50">
        <v>0</v>
      </c>
      <c r="X510" s="50">
        <v>0</v>
      </c>
      <c r="Y510" s="50">
        <v>0</v>
      </c>
      <c r="Z510" s="50">
        <v>0</v>
      </c>
      <c r="AA510" s="50">
        <v>0</v>
      </c>
      <c r="AB510" s="50">
        <v>0</v>
      </c>
      <c r="AC510" s="50">
        <v>0</v>
      </c>
      <c r="AD510" s="50">
        <v>0</v>
      </c>
      <c r="AE510" s="50">
        <v>0</v>
      </c>
      <c r="AF510" s="50">
        <v>0</v>
      </c>
      <c r="AG510" s="30">
        <v>0</v>
      </c>
      <c r="AH510" s="88">
        <v>0</v>
      </c>
    </row>
    <row r="511" spans="1:34" ht="15" customHeight="1" x14ac:dyDescent="0.25">
      <c r="A511" s="47" t="s">
        <v>10</v>
      </c>
      <c r="B511" s="47" t="s">
        <v>11</v>
      </c>
      <c r="C511" s="47" t="s">
        <v>12</v>
      </c>
      <c r="D511" s="47" t="s">
        <v>13</v>
      </c>
      <c r="E511" s="47" t="s">
        <v>14</v>
      </c>
      <c r="F511" s="47" t="s">
        <v>44</v>
      </c>
      <c r="G511" s="47" t="s">
        <v>50</v>
      </c>
      <c r="H511" s="48" t="s">
        <v>17</v>
      </c>
      <c r="I511" s="49">
        <v>1</v>
      </c>
      <c r="J511" s="50">
        <v>0</v>
      </c>
      <c r="K511" s="50">
        <v>0</v>
      </c>
      <c r="L511" s="50">
        <v>0</v>
      </c>
      <c r="M511" s="50">
        <v>0</v>
      </c>
      <c r="N511" s="50">
        <v>0</v>
      </c>
      <c r="O511" s="50">
        <v>2.3718079999999946E-6</v>
      </c>
      <c r="P511" s="50">
        <v>0</v>
      </c>
      <c r="Q511" s="50">
        <v>0</v>
      </c>
      <c r="R511" s="50">
        <v>0</v>
      </c>
      <c r="S511" s="50">
        <v>0</v>
      </c>
      <c r="T511" s="50">
        <v>0</v>
      </c>
      <c r="U511" s="50">
        <v>0</v>
      </c>
      <c r="V511" s="50">
        <v>0</v>
      </c>
      <c r="W511" s="50">
        <v>0</v>
      </c>
      <c r="X511" s="50">
        <v>0</v>
      </c>
      <c r="Y511" s="50">
        <v>0</v>
      </c>
      <c r="Z511" s="50">
        <v>0</v>
      </c>
      <c r="AA511" s="50">
        <v>0</v>
      </c>
      <c r="AB511" s="50">
        <v>0</v>
      </c>
      <c r="AC511" s="50">
        <v>0</v>
      </c>
      <c r="AD511" s="50">
        <v>0</v>
      </c>
      <c r="AE511" s="50">
        <v>0</v>
      </c>
      <c r="AF511" s="50">
        <v>0</v>
      </c>
      <c r="AG511" s="30">
        <v>0</v>
      </c>
      <c r="AH511" s="88">
        <v>0</v>
      </c>
    </row>
    <row r="512" spans="1:34" ht="15" customHeight="1" x14ac:dyDescent="0.25">
      <c r="A512" s="47" t="s">
        <v>10</v>
      </c>
      <c r="B512" s="47" t="s">
        <v>11</v>
      </c>
      <c r="C512" s="47" t="s">
        <v>12</v>
      </c>
      <c r="D512" s="47" t="s">
        <v>13</v>
      </c>
      <c r="E512" s="47" t="s">
        <v>14</v>
      </c>
      <c r="F512" s="47" t="s">
        <v>44</v>
      </c>
      <c r="G512" s="47" t="s">
        <v>50</v>
      </c>
      <c r="H512" s="48" t="s">
        <v>18</v>
      </c>
      <c r="I512" s="49">
        <v>298</v>
      </c>
      <c r="J512" s="50">
        <v>0</v>
      </c>
      <c r="K512" s="50">
        <v>0</v>
      </c>
      <c r="L512" s="50">
        <v>0</v>
      </c>
      <c r="M512" s="50">
        <v>0</v>
      </c>
      <c r="N512" s="50">
        <v>0</v>
      </c>
      <c r="O512" s="50">
        <v>5.6393519999999874E-9</v>
      </c>
      <c r="P512" s="50">
        <v>0</v>
      </c>
      <c r="Q512" s="50">
        <v>0</v>
      </c>
      <c r="R512" s="50">
        <v>0</v>
      </c>
      <c r="S512" s="50">
        <v>0</v>
      </c>
      <c r="T512" s="50">
        <v>0</v>
      </c>
      <c r="U512" s="50">
        <v>0</v>
      </c>
      <c r="V512" s="50">
        <v>0</v>
      </c>
      <c r="W512" s="50">
        <v>0</v>
      </c>
      <c r="X512" s="50">
        <v>0</v>
      </c>
      <c r="Y512" s="50">
        <v>0</v>
      </c>
      <c r="Z512" s="50">
        <v>0</v>
      </c>
      <c r="AA512" s="50">
        <v>0</v>
      </c>
      <c r="AB512" s="50">
        <v>0</v>
      </c>
      <c r="AC512" s="50">
        <v>0</v>
      </c>
      <c r="AD512" s="50">
        <v>0</v>
      </c>
      <c r="AE512" s="50">
        <v>0</v>
      </c>
      <c r="AF512" s="50">
        <v>0</v>
      </c>
      <c r="AG512" s="30">
        <v>0</v>
      </c>
      <c r="AH512" s="88">
        <v>0</v>
      </c>
    </row>
    <row r="513" spans="1:34" ht="15" customHeight="1" x14ac:dyDescent="0.25">
      <c r="A513" s="47" t="s">
        <v>10</v>
      </c>
      <c r="B513" s="47" t="s">
        <v>11</v>
      </c>
      <c r="C513" s="47" t="s">
        <v>12</v>
      </c>
      <c r="D513" s="47" t="s">
        <v>13</v>
      </c>
      <c r="E513" s="47" t="s">
        <v>14</v>
      </c>
      <c r="F513" s="47" t="s">
        <v>44</v>
      </c>
      <c r="G513" s="47" t="s">
        <v>51</v>
      </c>
      <c r="H513" s="48" t="s">
        <v>16</v>
      </c>
      <c r="I513" s="49">
        <v>25</v>
      </c>
      <c r="J513" s="50">
        <v>6.7440800000000252E-6</v>
      </c>
      <c r="K513" s="50">
        <v>0</v>
      </c>
      <c r="L513" s="50">
        <v>0</v>
      </c>
      <c r="M513" s="50">
        <v>0</v>
      </c>
      <c r="N513" s="50">
        <v>0</v>
      </c>
      <c r="O513" s="50">
        <v>1.6947591200000043E-5</v>
      </c>
      <c r="P513" s="50">
        <v>3.1447184799999941E-5</v>
      </c>
      <c r="Q513" s="50">
        <v>1.9783520000000023E-5</v>
      </c>
      <c r="R513" s="50">
        <v>1.6914560000000027E-5</v>
      </c>
      <c r="S513" s="50">
        <v>5.3010504302377688E-6</v>
      </c>
      <c r="T513" s="50">
        <v>9.4084671245576005E-6</v>
      </c>
      <c r="U513" s="50">
        <v>1.2174147719039274E-5</v>
      </c>
      <c r="V513" s="50">
        <v>0</v>
      </c>
      <c r="W513" s="50">
        <v>0</v>
      </c>
      <c r="X513" s="50">
        <v>0</v>
      </c>
      <c r="Y513" s="50">
        <v>0</v>
      </c>
      <c r="Z513" s="50">
        <v>9.4080000000000006E-8</v>
      </c>
      <c r="AA513" s="50">
        <v>6.4640000000000002E-8</v>
      </c>
      <c r="AB513" s="50">
        <v>0</v>
      </c>
      <c r="AC513" s="50">
        <v>1.3024000000000001E-7</v>
      </c>
      <c r="AD513" s="50">
        <v>9.4160000000000004E-8</v>
      </c>
      <c r="AE513" s="50">
        <v>1.5760000000000003E-7</v>
      </c>
      <c r="AF513" s="50">
        <v>4.0624000000000002E-7</v>
      </c>
      <c r="AG513" s="30">
        <v>2.7767999999999998E-7</v>
      </c>
      <c r="AH513" s="88">
        <v>7.9335999999999995E-7</v>
      </c>
    </row>
    <row r="514" spans="1:34" ht="15" customHeight="1" x14ac:dyDescent="0.25">
      <c r="A514" s="47" t="s">
        <v>10</v>
      </c>
      <c r="B514" s="47" t="s">
        <v>11</v>
      </c>
      <c r="C514" s="47" t="s">
        <v>12</v>
      </c>
      <c r="D514" s="47" t="s">
        <v>13</v>
      </c>
      <c r="E514" s="47" t="s">
        <v>14</v>
      </c>
      <c r="F514" s="47" t="s">
        <v>44</v>
      </c>
      <c r="G514" s="47" t="s">
        <v>51</v>
      </c>
      <c r="H514" s="48" t="s">
        <v>18</v>
      </c>
      <c r="I514" s="49">
        <v>298</v>
      </c>
      <c r="J514" s="50">
        <v>1.5826669740000059E-5</v>
      </c>
      <c r="K514" s="50">
        <v>0</v>
      </c>
      <c r="L514" s="50">
        <v>0</v>
      </c>
      <c r="M514" s="50">
        <v>0</v>
      </c>
      <c r="N514" s="50">
        <v>0</v>
      </c>
      <c r="O514" s="50">
        <v>3.9771759648600116E-5</v>
      </c>
      <c r="P514" s="50">
        <v>7.3798680929399875E-5</v>
      </c>
      <c r="Q514" s="50">
        <v>4.6426975560000057E-5</v>
      </c>
      <c r="R514" s="50">
        <v>3.9694243680000057E-5</v>
      </c>
      <c r="S514" s="50">
        <v>1.2440240097160482E-5</v>
      </c>
      <c r="T514" s="50">
        <v>2.2079320224555551E-5</v>
      </c>
      <c r="U514" s="50">
        <v>2.8569681159655417E-5</v>
      </c>
      <c r="V514" s="50">
        <v>0</v>
      </c>
      <c r="W514" s="50">
        <v>0</v>
      </c>
      <c r="X514" s="50">
        <v>0</v>
      </c>
      <c r="Y514" s="50">
        <v>0</v>
      </c>
      <c r="Z514" s="50">
        <v>2.2078224E-7</v>
      </c>
      <c r="AA514" s="50">
        <v>1.5169392000000001E-7</v>
      </c>
      <c r="AB514" s="50">
        <v>0</v>
      </c>
      <c r="AC514" s="50">
        <v>3.0564072000000005E-7</v>
      </c>
      <c r="AD514" s="50">
        <v>2.2096998000000001E-7</v>
      </c>
      <c r="AE514" s="50">
        <v>3.6984780000000006E-7</v>
      </c>
      <c r="AF514" s="50">
        <v>9.5334372000000014E-7</v>
      </c>
      <c r="AG514" s="30">
        <v>6.5164554000000017E-7</v>
      </c>
      <c r="AH514" s="88">
        <v>1.8618175800000004E-6</v>
      </c>
    </row>
    <row r="515" spans="1:34" ht="15" customHeight="1" x14ac:dyDescent="0.25">
      <c r="A515" s="47" t="s">
        <v>10</v>
      </c>
      <c r="B515" s="47" t="s">
        <v>11</v>
      </c>
      <c r="C515" s="47" t="s">
        <v>12</v>
      </c>
      <c r="D515" s="47" t="s">
        <v>13</v>
      </c>
      <c r="E515" s="47" t="s">
        <v>14</v>
      </c>
      <c r="F515" s="47" t="s">
        <v>44</v>
      </c>
      <c r="G515" s="47" t="s">
        <v>52</v>
      </c>
      <c r="H515" s="48" t="s">
        <v>16</v>
      </c>
      <c r="I515" s="49">
        <v>25</v>
      </c>
      <c r="J515" s="50">
        <v>1.2974999999999994E-8</v>
      </c>
      <c r="K515" s="50">
        <v>2.3249999999999968E-9</v>
      </c>
      <c r="L515" s="50">
        <v>3.7500000000000038E-9</v>
      </c>
      <c r="M515" s="50">
        <v>0</v>
      </c>
      <c r="N515" s="50">
        <v>0</v>
      </c>
      <c r="O515" s="50">
        <v>0</v>
      </c>
      <c r="P515" s="50">
        <v>0</v>
      </c>
      <c r="Q515" s="50">
        <v>0</v>
      </c>
      <c r="R515" s="50">
        <v>0</v>
      </c>
      <c r="S515" s="50">
        <v>1.3404052800740655E-10</v>
      </c>
      <c r="T515" s="50">
        <v>0</v>
      </c>
      <c r="U515" s="50">
        <v>0</v>
      </c>
      <c r="V515" s="50">
        <v>0</v>
      </c>
      <c r="W515" s="50">
        <v>0</v>
      </c>
      <c r="X515" s="50">
        <v>0</v>
      </c>
      <c r="Y515" s="50">
        <v>1.7414730889745658E-9</v>
      </c>
      <c r="Z515" s="50">
        <v>3E-10</v>
      </c>
      <c r="AA515" s="50">
        <v>7.5E-11</v>
      </c>
      <c r="AB515" s="50">
        <v>7.5E-11</v>
      </c>
      <c r="AC515" s="50">
        <v>9.5815333203054848E-10</v>
      </c>
      <c r="AD515" s="50">
        <v>0</v>
      </c>
      <c r="AE515" s="50">
        <v>0</v>
      </c>
      <c r="AF515" s="50">
        <v>0</v>
      </c>
      <c r="AG515" s="30">
        <v>0</v>
      </c>
      <c r="AH515" s="88">
        <v>0</v>
      </c>
    </row>
    <row r="516" spans="1:34" ht="15" customHeight="1" x14ac:dyDescent="0.25">
      <c r="A516" s="47" t="s">
        <v>10</v>
      </c>
      <c r="B516" s="47" t="s">
        <v>11</v>
      </c>
      <c r="C516" s="47" t="s">
        <v>12</v>
      </c>
      <c r="D516" s="47" t="s">
        <v>13</v>
      </c>
      <c r="E516" s="47" t="s">
        <v>14</v>
      </c>
      <c r="F516" s="47" t="s">
        <v>44</v>
      </c>
      <c r="G516" s="47" t="s">
        <v>52</v>
      </c>
      <c r="H516" s="48" t="s">
        <v>17</v>
      </c>
      <c r="I516" s="49">
        <v>1</v>
      </c>
      <c r="J516" s="50">
        <v>1.0632579999999996E-5</v>
      </c>
      <c r="K516" s="50">
        <v>1.9052599999999976E-6</v>
      </c>
      <c r="L516" s="50">
        <v>3.0730000000000026E-6</v>
      </c>
      <c r="M516" s="50">
        <v>0</v>
      </c>
      <c r="N516" s="50">
        <v>0</v>
      </c>
      <c r="O516" s="50">
        <v>0</v>
      </c>
      <c r="P516" s="50">
        <v>0</v>
      </c>
      <c r="Q516" s="50">
        <v>0</v>
      </c>
      <c r="R516" s="50">
        <v>0</v>
      </c>
      <c r="S516" s="50">
        <v>1.126297654355664E-7</v>
      </c>
      <c r="T516" s="50">
        <v>0</v>
      </c>
      <c r="U516" s="50">
        <v>0</v>
      </c>
      <c r="V516" s="50">
        <v>0</v>
      </c>
      <c r="W516" s="50">
        <v>0</v>
      </c>
      <c r="X516" s="50">
        <v>0</v>
      </c>
      <c r="Y516" s="50">
        <v>1.4270791473116905E-6</v>
      </c>
      <c r="Z516" s="50">
        <v>2.4583999999999998E-7</v>
      </c>
      <c r="AA516" s="50">
        <v>6.1459999999999996E-8</v>
      </c>
      <c r="AB516" s="50">
        <v>6.1459999999999996E-8</v>
      </c>
      <c r="AC516" s="50">
        <v>7.8517471715463327E-7</v>
      </c>
      <c r="AD516" s="50">
        <v>0</v>
      </c>
      <c r="AE516" s="50">
        <v>0</v>
      </c>
      <c r="AF516" s="50">
        <v>0</v>
      </c>
      <c r="AG516" s="30">
        <v>0</v>
      </c>
      <c r="AH516" s="88">
        <v>0</v>
      </c>
    </row>
    <row r="517" spans="1:34" ht="15" customHeight="1" x14ac:dyDescent="0.25">
      <c r="A517" s="47" t="s">
        <v>10</v>
      </c>
      <c r="B517" s="47" t="s">
        <v>11</v>
      </c>
      <c r="C517" s="47" t="s">
        <v>12</v>
      </c>
      <c r="D517" s="47" t="s">
        <v>13</v>
      </c>
      <c r="E517" s="47" t="s">
        <v>14</v>
      </c>
      <c r="F517" s="47" t="s">
        <v>44</v>
      </c>
      <c r="G517" s="47" t="s">
        <v>52</v>
      </c>
      <c r="H517" s="48" t="s">
        <v>18</v>
      </c>
      <c r="I517" s="49">
        <v>298</v>
      </c>
      <c r="J517" s="50">
        <v>3.0932399999999984E-8</v>
      </c>
      <c r="K517" s="50">
        <v>5.5427999999999929E-9</v>
      </c>
      <c r="L517" s="50">
        <v>8.9400000000000092E-9</v>
      </c>
      <c r="M517" s="50">
        <v>0</v>
      </c>
      <c r="N517" s="50">
        <v>0</v>
      </c>
      <c r="O517" s="50">
        <v>0</v>
      </c>
      <c r="P517" s="50">
        <v>0</v>
      </c>
      <c r="Q517" s="50">
        <v>0</v>
      </c>
      <c r="R517" s="50">
        <v>0</v>
      </c>
      <c r="S517" s="50">
        <v>3.1955261876965728E-10</v>
      </c>
      <c r="T517" s="50">
        <v>0</v>
      </c>
      <c r="U517" s="50">
        <v>0</v>
      </c>
      <c r="V517" s="50">
        <v>0</v>
      </c>
      <c r="W517" s="50">
        <v>0</v>
      </c>
      <c r="X517" s="50">
        <v>0</v>
      </c>
      <c r="Y517" s="50">
        <v>4.1516718441153637E-9</v>
      </c>
      <c r="Z517" s="50">
        <v>7.1520000000000018E-10</v>
      </c>
      <c r="AA517" s="50">
        <v>1.7880000000000004E-10</v>
      </c>
      <c r="AB517" s="50">
        <v>1.7880000000000004E-10</v>
      </c>
      <c r="AC517" s="50">
        <v>2.2842375435608274E-9</v>
      </c>
      <c r="AD517" s="50">
        <v>0</v>
      </c>
      <c r="AE517" s="50">
        <v>0</v>
      </c>
      <c r="AF517" s="50">
        <v>0</v>
      </c>
      <c r="AG517" s="30">
        <v>0</v>
      </c>
      <c r="AH517" s="88">
        <v>0</v>
      </c>
    </row>
    <row r="518" spans="1:34" ht="15" customHeight="1" x14ac:dyDescent="0.25">
      <c r="A518" s="47" t="s">
        <v>10</v>
      </c>
      <c r="B518" s="47" t="s">
        <v>11</v>
      </c>
      <c r="C518" s="47" t="s">
        <v>12</v>
      </c>
      <c r="D518" s="47" t="s">
        <v>13</v>
      </c>
      <c r="E518" s="47" t="s">
        <v>14</v>
      </c>
      <c r="F518" s="47" t="s">
        <v>44</v>
      </c>
      <c r="G518" s="47" t="s">
        <v>544</v>
      </c>
      <c r="H518" s="48" t="s">
        <v>16</v>
      </c>
      <c r="I518" s="49">
        <v>25</v>
      </c>
      <c r="J518" s="50">
        <v>0</v>
      </c>
      <c r="K518" s="50">
        <v>0</v>
      </c>
      <c r="L518" s="50">
        <v>0</v>
      </c>
      <c r="M518" s="50">
        <v>0</v>
      </c>
      <c r="N518" s="50">
        <v>0</v>
      </c>
      <c r="O518" s="50">
        <v>0</v>
      </c>
      <c r="P518" s="50">
        <v>0</v>
      </c>
      <c r="Q518" s="50">
        <v>0</v>
      </c>
      <c r="R518" s="50">
        <v>0</v>
      </c>
      <c r="S518" s="50">
        <v>0</v>
      </c>
      <c r="T518" s="50">
        <v>5.638105612294545E-11</v>
      </c>
      <c r="U518" s="50">
        <v>4.2044058575433868E-11</v>
      </c>
      <c r="V518" s="50">
        <v>2.9699502801504921E-10</v>
      </c>
      <c r="W518" s="50">
        <v>6.0801186745625041E-9</v>
      </c>
      <c r="X518" s="50">
        <v>3.0855089429333792E-9</v>
      </c>
      <c r="Y518" s="50">
        <v>2.2599481493258177E-9</v>
      </c>
      <c r="Z518" s="50">
        <v>4.2581092963476577E-9</v>
      </c>
      <c r="AA518" s="50">
        <v>4.2306316536671009E-9</v>
      </c>
      <c r="AB518" s="50">
        <v>2.4913581838508601E-9</v>
      </c>
      <c r="AC518" s="50">
        <v>1.0994743723421715E-8</v>
      </c>
      <c r="AD518" s="50">
        <v>5.299044123753316E-9</v>
      </c>
      <c r="AE518" s="50">
        <v>3.6278696811728106E-9</v>
      </c>
      <c r="AF518" s="50">
        <v>1.5159549715510883E-9</v>
      </c>
      <c r="AG518" s="30">
        <v>1.2848335759687356E-8</v>
      </c>
      <c r="AH518" s="88">
        <v>1.5985160776548595E-8</v>
      </c>
    </row>
    <row r="519" spans="1:34" ht="15" customHeight="1" x14ac:dyDescent="0.25">
      <c r="A519" s="47" t="s">
        <v>10</v>
      </c>
      <c r="B519" s="47" t="s">
        <v>11</v>
      </c>
      <c r="C519" s="47" t="s">
        <v>12</v>
      </c>
      <c r="D519" s="47" t="s">
        <v>13</v>
      </c>
      <c r="E519" s="47" t="s">
        <v>14</v>
      </c>
      <c r="F519" s="47" t="s">
        <v>44</v>
      </c>
      <c r="G519" s="47" t="s">
        <v>544</v>
      </c>
      <c r="H519" s="48" t="s">
        <v>18</v>
      </c>
      <c r="I519" s="49">
        <v>298</v>
      </c>
      <c r="J519" s="50">
        <v>0</v>
      </c>
      <c r="K519" s="50">
        <v>0</v>
      </c>
      <c r="L519" s="50">
        <v>0</v>
      </c>
      <c r="M519" s="50">
        <v>0</v>
      </c>
      <c r="N519" s="50">
        <v>0</v>
      </c>
      <c r="O519" s="50">
        <v>0</v>
      </c>
      <c r="P519" s="50">
        <v>0</v>
      </c>
      <c r="Q519" s="50">
        <v>0</v>
      </c>
      <c r="R519" s="50">
        <v>0</v>
      </c>
      <c r="S519" s="50">
        <v>0</v>
      </c>
      <c r="T519" s="50">
        <v>1.3441243779710196E-10</v>
      </c>
      <c r="U519" s="50">
        <v>1.0023303564383432E-10</v>
      </c>
      <c r="V519" s="50">
        <v>7.0803614678787703E-10</v>
      </c>
      <c r="W519" s="50">
        <v>1.4495002920157009E-8</v>
      </c>
      <c r="X519" s="50">
        <v>7.3558533199531782E-9</v>
      </c>
      <c r="Y519" s="50">
        <v>5.3877163879927502E-9</v>
      </c>
      <c r="Z519" s="50">
        <v>1.0151332562492818E-8</v>
      </c>
      <c r="AA519" s="50">
        <v>1.0085825862342369E-8</v>
      </c>
      <c r="AB519" s="50">
        <v>5.9393979103004514E-9</v>
      </c>
      <c r="AC519" s="50">
        <v>2.6211469036637364E-8</v>
      </c>
      <c r="AD519" s="50">
        <v>1.263292119102791E-8</v>
      </c>
      <c r="AE519" s="50">
        <v>8.6488413199159789E-9</v>
      </c>
      <c r="AF519" s="50">
        <v>3.6140366521777951E-9</v>
      </c>
      <c r="AG519" s="30">
        <v>3.0630432451094664E-8</v>
      </c>
      <c r="AH519" s="88">
        <v>3.8108623291291854E-8</v>
      </c>
    </row>
    <row r="520" spans="1:34" ht="15" customHeight="1" x14ac:dyDescent="0.25">
      <c r="A520" s="47" t="s">
        <v>10</v>
      </c>
      <c r="B520" s="47" t="s">
        <v>11</v>
      </c>
      <c r="C520" s="47" t="s">
        <v>12</v>
      </c>
      <c r="D520" s="47" t="s">
        <v>13</v>
      </c>
      <c r="E520" s="47" t="s">
        <v>14</v>
      </c>
      <c r="F520" s="47" t="s">
        <v>44</v>
      </c>
      <c r="G520" s="47" t="s">
        <v>53</v>
      </c>
      <c r="H520" s="48" t="s">
        <v>16</v>
      </c>
      <c r="I520" s="49">
        <v>25</v>
      </c>
      <c r="J520" s="50">
        <v>0</v>
      </c>
      <c r="K520" s="50">
        <v>0</v>
      </c>
      <c r="L520" s="50">
        <v>0</v>
      </c>
      <c r="M520" s="50">
        <v>0</v>
      </c>
      <c r="N520" s="50">
        <v>0</v>
      </c>
      <c r="O520" s="50">
        <v>0</v>
      </c>
      <c r="P520" s="50">
        <v>0</v>
      </c>
      <c r="Q520" s="50">
        <v>0</v>
      </c>
      <c r="R520" s="50">
        <v>0</v>
      </c>
      <c r="S520" s="50">
        <v>0</v>
      </c>
      <c r="T520" s="50">
        <v>0</v>
      </c>
      <c r="U520" s="50">
        <v>2.6491100826017486E-7</v>
      </c>
      <c r="V520" s="50">
        <v>1.3638448092030407E-4</v>
      </c>
      <c r="W520" s="50">
        <v>2.0283511090761338E-3</v>
      </c>
      <c r="X520" s="50">
        <v>2.5594792798521501E-3</v>
      </c>
      <c r="Y520" s="50">
        <v>1.4050531198799903E-3</v>
      </c>
      <c r="Z520" s="50">
        <v>6.4980066805371192E-4</v>
      </c>
      <c r="AA520" s="50">
        <v>5.0207016735825591E-4</v>
      </c>
      <c r="AB520" s="50">
        <v>1.8508622171418741E-5</v>
      </c>
      <c r="AC520" s="50">
        <v>1.820933105767346E-5</v>
      </c>
      <c r="AD520" s="50">
        <v>1.6976573949279909E-5</v>
      </c>
      <c r="AE520" s="50">
        <v>1.3452587267381862E-5</v>
      </c>
      <c r="AF520" s="50">
        <v>1.2650117574561816E-5</v>
      </c>
      <c r="AG520" s="30">
        <v>1.3840174396594308E-5</v>
      </c>
      <c r="AH520" s="88">
        <v>1.9634676194522429E-5</v>
      </c>
    </row>
    <row r="521" spans="1:34" ht="15" customHeight="1" x14ac:dyDescent="0.25">
      <c r="A521" s="47" t="s">
        <v>10</v>
      </c>
      <c r="B521" s="47" t="s">
        <v>11</v>
      </c>
      <c r="C521" s="47" t="s">
        <v>12</v>
      </c>
      <c r="D521" s="47" t="s">
        <v>13</v>
      </c>
      <c r="E521" s="47" t="s">
        <v>14</v>
      </c>
      <c r="F521" s="47" t="s">
        <v>44</v>
      </c>
      <c r="G521" s="47" t="s">
        <v>53</v>
      </c>
      <c r="H521" s="48" t="s">
        <v>17</v>
      </c>
      <c r="I521" s="49">
        <v>1</v>
      </c>
      <c r="J521" s="50">
        <v>0</v>
      </c>
      <c r="K521" s="50">
        <v>0</v>
      </c>
      <c r="L521" s="50">
        <v>0</v>
      </c>
      <c r="M521" s="50">
        <v>0</v>
      </c>
      <c r="N521" s="50">
        <v>0</v>
      </c>
      <c r="O521" s="50">
        <v>0</v>
      </c>
      <c r="P521" s="50">
        <v>0</v>
      </c>
      <c r="Q521" s="50">
        <v>0</v>
      </c>
      <c r="R521" s="50">
        <v>0</v>
      </c>
      <c r="S521" s="50">
        <v>0</v>
      </c>
      <c r="T521" s="50">
        <v>0</v>
      </c>
      <c r="U521" s="50">
        <v>6.1260492428572022E-4</v>
      </c>
      <c r="V521" s="50">
        <v>0.21091558145531952</v>
      </c>
      <c r="W521" s="50">
        <v>0.24663612476336005</v>
      </c>
      <c r="X521" s="50">
        <v>0.29188543571732017</v>
      </c>
      <c r="Y521" s="50">
        <v>0.16804012483374581</v>
      </c>
      <c r="Z521" s="50">
        <v>0.11615524652399956</v>
      </c>
      <c r="AA521" s="50">
        <v>8.8081601982993626E-2</v>
      </c>
      <c r="AB521" s="50">
        <v>4.2114840097147055E-2</v>
      </c>
      <c r="AC521" s="50">
        <v>4.2116652631115005E-2</v>
      </c>
      <c r="AD521" s="50">
        <v>3.9271124845479469E-2</v>
      </c>
      <c r="AE521" s="50">
        <v>3.1144966586400001E-2</v>
      </c>
      <c r="AF521" s="50">
        <v>2.8828024891134452E-2</v>
      </c>
      <c r="AG521" s="30">
        <v>3.0281430492175108E-2</v>
      </c>
      <c r="AH521" s="88">
        <v>4.090109032342315E-2</v>
      </c>
    </row>
    <row r="522" spans="1:34" ht="15" customHeight="1" x14ac:dyDescent="0.25">
      <c r="A522" s="47" t="s">
        <v>10</v>
      </c>
      <c r="B522" s="47" t="s">
        <v>11</v>
      </c>
      <c r="C522" s="47" t="s">
        <v>12</v>
      </c>
      <c r="D522" s="47" t="s">
        <v>13</v>
      </c>
      <c r="E522" s="47" t="s">
        <v>14</v>
      </c>
      <c r="F522" s="47" t="s">
        <v>44</v>
      </c>
      <c r="G522" s="47" t="s">
        <v>53</v>
      </c>
      <c r="H522" s="48" t="s">
        <v>18</v>
      </c>
      <c r="I522" s="49">
        <v>298</v>
      </c>
      <c r="J522" s="50">
        <v>0</v>
      </c>
      <c r="K522" s="50">
        <v>0</v>
      </c>
      <c r="L522" s="50">
        <v>0</v>
      </c>
      <c r="M522" s="50">
        <v>0</v>
      </c>
      <c r="N522" s="50">
        <v>0</v>
      </c>
      <c r="O522" s="50">
        <v>0</v>
      </c>
      <c r="P522" s="50">
        <v>0</v>
      </c>
      <c r="Q522" s="50">
        <v>0</v>
      </c>
      <c r="R522" s="50">
        <v>0</v>
      </c>
      <c r="S522" s="50">
        <v>0</v>
      </c>
      <c r="T522" s="50">
        <v>0</v>
      </c>
      <c r="U522" s="50">
        <v>3.1577392184612854E-7</v>
      </c>
      <c r="V522" s="50">
        <v>2.3211706442923343E-4</v>
      </c>
      <c r="W522" s="50">
        <v>1.3204106239937566E-4</v>
      </c>
      <c r="X522" s="50">
        <v>1.6696909578779398E-4</v>
      </c>
      <c r="Y522" s="50">
        <v>9.0498093244222903E-5</v>
      </c>
      <c r="Z522" s="50">
        <v>6.3575234113219926E-5</v>
      </c>
      <c r="AA522" s="50">
        <v>4.8380274190767023E-5</v>
      </c>
      <c r="AB522" s="50">
        <v>2.3352729113179028E-5</v>
      </c>
      <c r="AC522" s="50">
        <v>2.2674793110678061E-5</v>
      </c>
      <c r="AD522" s="50">
        <v>2.1104565186405736E-5</v>
      </c>
      <c r="AE522" s="50">
        <v>1.6516934192835027E-5</v>
      </c>
      <c r="AF522" s="50">
        <v>1.5893171784290916E-5</v>
      </c>
      <c r="AG522" s="30">
        <v>1.8136448684899168E-5</v>
      </c>
      <c r="AH522" s="88">
        <v>2.5295893447061842E-5</v>
      </c>
    </row>
    <row r="523" spans="1:34" ht="15" customHeight="1" x14ac:dyDescent="0.25">
      <c r="A523" s="47" t="s">
        <v>10</v>
      </c>
      <c r="B523" s="47" t="s">
        <v>11</v>
      </c>
      <c r="C523" s="47" t="s">
        <v>12</v>
      </c>
      <c r="D523" s="47" t="s">
        <v>13</v>
      </c>
      <c r="E523" s="47" t="s">
        <v>14</v>
      </c>
      <c r="F523" s="47" t="s">
        <v>44</v>
      </c>
      <c r="G523" s="47" t="s">
        <v>54</v>
      </c>
      <c r="H523" s="48" t="s">
        <v>16</v>
      </c>
      <c r="I523" s="49">
        <v>25</v>
      </c>
      <c r="J523" s="50">
        <v>9.3407576119516129E-10</v>
      </c>
      <c r="K523" s="50">
        <v>1.162860533759329E-9</v>
      </c>
      <c r="L523" s="50">
        <v>1.0345362623302579E-10</v>
      </c>
      <c r="M523" s="50">
        <v>0</v>
      </c>
      <c r="N523" s="50">
        <v>1.3312660269340139E-12</v>
      </c>
      <c r="O523" s="50">
        <v>5.0698376687265475E-12</v>
      </c>
      <c r="P523" s="50">
        <v>0</v>
      </c>
      <c r="Q523" s="50">
        <v>0</v>
      </c>
      <c r="R523" s="50">
        <v>0</v>
      </c>
      <c r="S523" s="50">
        <v>1.3589270641803031E-9</v>
      </c>
      <c r="T523" s="50">
        <v>5.0012525315654163E-10</v>
      </c>
      <c r="U523" s="50">
        <v>8.4266668367192406E-10</v>
      </c>
      <c r="V523" s="50">
        <v>5.8847743968197458E-10</v>
      </c>
      <c r="W523" s="50">
        <v>6.7586319902594516E-9</v>
      </c>
      <c r="X523" s="50">
        <v>6.4765847722980255E-9</v>
      </c>
      <c r="Y523" s="50">
        <v>1.0322080656072776E-8</v>
      </c>
      <c r="Z523" s="50">
        <v>4.3874618077231245E-8</v>
      </c>
      <c r="AA523" s="50">
        <v>2.6162691180307098E-8</v>
      </c>
      <c r="AB523" s="50">
        <v>3.6332049635447634E-8</v>
      </c>
      <c r="AC523" s="50">
        <v>4.7165877345154773E-8</v>
      </c>
      <c r="AD523" s="50">
        <v>5.4585196563167383E-8</v>
      </c>
      <c r="AE523" s="50">
        <v>2.7799886499312129E-8</v>
      </c>
      <c r="AF523" s="50">
        <v>3.3538124821122658E-8</v>
      </c>
      <c r="AG523" s="30">
        <v>4.2634177970351372E-8</v>
      </c>
      <c r="AH523" s="88">
        <v>1.4782833816231131E-8</v>
      </c>
    </row>
    <row r="524" spans="1:34" ht="15" customHeight="1" x14ac:dyDescent="0.25">
      <c r="A524" s="47" t="s">
        <v>10</v>
      </c>
      <c r="B524" s="47" t="s">
        <v>11</v>
      </c>
      <c r="C524" s="47" t="s">
        <v>12</v>
      </c>
      <c r="D524" s="47" t="s">
        <v>13</v>
      </c>
      <c r="E524" s="47" t="s">
        <v>14</v>
      </c>
      <c r="F524" s="47" t="s">
        <v>44</v>
      </c>
      <c r="G524" s="47" t="s">
        <v>54</v>
      </c>
      <c r="H524" s="48" t="s">
        <v>18</v>
      </c>
      <c r="I524" s="49">
        <v>298</v>
      </c>
      <c r="J524" s="50">
        <v>2.2268366146892643E-9</v>
      </c>
      <c r="K524" s="50">
        <v>2.7722595124822398E-9</v>
      </c>
      <c r="L524" s="50">
        <v>2.4663344493953346E-10</v>
      </c>
      <c r="M524" s="50">
        <v>0</v>
      </c>
      <c r="N524" s="50">
        <v>3.1737382082106888E-12</v>
      </c>
      <c r="O524" s="50">
        <v>1.208649300224409E-11</v>
      </c>
      <c r="P524" s="50">
        <v>0</v>
      </c>
      <c r="Q524" s="50">
        <v>0</v>
      </c>
      <c r="R524" s="50">
        <v>0</v>
      </c>
      <c r="S524" s="50">
        <v>3.2396821210058426E-9</v>
      </c>
      <c r="T524" s="50">
        <v>1.1922986035251955E-9</v>
      </c>
      <c r="U524" s="50">
        <v>2.0089173738738669E-9</v>
      </c>
      <c r="V524" s="50">
        <v>1.3921471937130414E-9</v>
      </c>
      <c r="W524" s="50">
        <v>1.6098357284397275E-8</v>
      </c>
      <c r="X524" s="50">
        <v>1.5435159949454689E-8</v>
      </c>
      <c r="Y524" s="50">
        <v>2.4607840284077489E-8</v>
      </c>
      <c r="Z524" s="50">
        <v>1.0459708949611929E-7</v>
      </c>
      <c r="AA524" s="50">
        <v>6.2371855773852107E-8</v>
      </c>
      <c r="AB524" s="50">
        <v>8.6615606330907158E-8</v>
      </c>
      <c r="AC524" s="50">
        <v>1.1244345159084899E-7</v>
      </c>
      <c r="AD524" s="50">
        <v>1.3013110860659104E-7</v>
      </c>
      <c r="AE524" s="50">
        <v>6.6274929414360124E-8</v>
      </c>
      <c r="AF524" s="50">
        <v>7.9954889573556394E-8</v>
      </c>
      <c r="AG524" s="30">
        <v>1.0163988028131767E-7</v>
      </c>
      <c r="AH524" s="88">
        <v>3.5242275817895018E-8</v>
      </c>
    </row>
    <row r="525" spans="1:34" ht="15" customHeight="1" x14ac:dyDescent="0.25">
      <c r="A525" s="47" t="s">
        <v>10</v>
      </c>
      <c r="B525" s="47" t="s">
        <v>11</v>
      </c>
      <c r="C525" s="47" t="s">
        <v>12</v>
      </c>
      <c r="D525" s="47" t="s">
        <v>13</v>
      </c>
      <c r="E525" s="47" t="s">
        <v>14</v>
      </c>
      <c r="F525" s="47" t="s">
        <v>44</v>
      </c>
      <c r="G525" s="47" t="s">
        <v>55</v>
      </c>
      <c r="H525" s="48" t="s">
        <v>16</v>
      </c>
      <c r="I525" s="49">
        <v>25</v>
      </c>
      <c r="J525" s="50">
        <v>1.0918809599999997E-2</v>
      </c>
      <c r="K525" s="50">
        <v>8.8001199999999825E-3</v>
      </c>
      <c r="L525" s="50">
        <v>5.1628575999999836E-3</v>
      </c>
      <c r="M525" s="50">
        <v>5.2304888000000169E-3</v>
      </c>
      <c r="N525" s="50">
        <v>9.7261699839999577E-3</v>
      </c>
      <c r="O525" s="50">
        <v>1.2461230791999992E-2</v>
      </c>
      <c r="P525" s="50">
        <v>1.275692260800001E-2</v>
      </c>
      <c r="Q525" s="50">
        <v>1.2779577600000046E-2</v>
      </c>
      <c r="R525" s="50">
        <v>1.2167728800000027E-2</v>
      </c>
      <c r="S525" s="50">
        <v>9.3950248969184302E-3</v>
      </c>
      <c r="T525" s="50">
        <v>7.9772183779412073E-3</v>
      </c>
      <c r="U525" s="50">
        <v>1.0659992152141274E-2</v>
      </c>
      <c r="V525" s="50">
        <v>1.4888818156905247E-3</v>
      </c>
      <c r="W525" s="50">
        <v>5.9022374094161922E-3</v>
      </c>
      <c r="X525" s="50">
        <v>4.4414908552571474E-3</v>
      </c>
      <c r="Y525" s="50">
        <v>4.5597097457507002E-3</v>
      </c>
      <c r="Z525" s="50">
        <v>7.6583857568874045E-3</v>
      </c>
      <c r="AA525" s="50">
        <v>8.2364387877151071E-3</v>
      </c>
      <c r="AB525" s="50">
        <v>7.9029114307553536E-3</v>
      </c>
      <c r="AC525" s="50">
        <v>4.6996002654289782E-3</v>
      </c>
      <c r="AD525" s="50">
        <v>5.6834876441543922E-3</v>
      </c>
      <c r="AE525" s="50">
        <v>5.6241940910008118E-3</v>
      </c>
      <c r="AF525" s="50">
        <v>4.6823439739610718E-3</v>
      </c>
      <c r="AG525" s="30">
        <v>4.3357541916089698E-3</v>
      </c>
      <c r="AH525" s="88">
        <v>3.1987625222223187E-3</v>
      </c>
    </row>
    <row r="526" spans="1:34" ht="15" customHeight="1" x14ac:dyDescent="0.25">
      <c r="A526" s="47" t="s">
        <v>10</v>
      </c>
      <c r="B526" s="47" t="s">
        <v>11</v>
      </c>
      <c r="C526" s="47" t="s">
        <v>12</v>
      </c>
      <c r="D526" s="47" t="s">
        <v>13</v>
      </c>
      <c r="E526" s="47" t="s">
        <v>14</v>
      </c>
      <c r="F526" s="47" t="s">
        <v>44</v>
      </c>
      <c r="G526" s="47" t="s">
        <v>55</v>
      </c>
      <c r="H526" s="48" t="s">
        <v>18</v>
      </c>
      <c r="I526" s="49">
        <v>298</v>
      </c>
      <c r="J526" s="50">
        <v>1.7082477619199996E-2</v>
      </c>
      <c r="K526" s="50">
        <v>1.3767787739999973E-2</v>
      </c>
      <c r="L526" s="50">
        <v>8.0772907151999748E-3</v>
      </c>
      <c r="M526" s="50">
        <v>8.1830997276000263E-3</v>
      </c>
      <c r="N526" s="50">
        <v>1.5216592939967936E-2</v>
      </c>
      <c r="O526" s="50">
        <v>1.9495595574083993E-2</v>
      </c>
      <c r="P526" s="50">
        <v>1.9958205420216011E-2</v>
      </c>
      <c r="Q526" s="50">
        <v>1.9993649155200074E-2</v>
      </c>
      <c r="R526" s="50">
        <v>1.9036411707600041E-2</v>
      </c>
      <c r="S526" s="50">
        <v>1.4698516451228886E-2</v>
      </c>
      <c r="T526" s="50">
        <v>1.2480358152289019E-2</v>
      </c>
      <c r="U526" s="50">
        <v>1.6677744613598243E-2</v>
      </c>
      <c r="V526" s="50">
        <v>2.2246293905165506E-3</v>
      </c>
      <c r="W526" s="50">
        <v>1.0429017548300192E-2</v>
      </c>
      <c r="X526" s="50">
        <v>7.5286388980457973E-3</v>
      </c>
      <c r="Y526" s="50">
        <v>7.1338145446368838E-3</v>
      </c>
      <c r="Z526" s="50">
        <v>1.1981544516650346E-2</v>
      </c>
      <c r="AA526" s="50">
        <v>1.2885908483380285E-2</v>
      </c>
      <c r="AB526" s="50">
        <v>1.2364104933416744E-2</v>
      </c>
      <c r="AC526" s="50">
        <v>7.3525246152636378E-3</v>
      </c>
      <c r="AD526" s="50">
        <v>8.8918164192795471E-3</v>
      </c>
      <c r="AE526" s="50">
        <v>8.799051655370772E-3</v>
      </c>
      <c r="AF526" s="50">
        <v>7.3255271472621002E-3</v>
      </c>
      <c r="AG526" s="30">
        <v>6.7832874327722328E-3</v>
      </c>
      <c r="AH526" s="88">
        <v>5.0044639660168167E-3</v>
      </c>
    </row>
    <row r="527" spans="1:34" ht="15" customHeight="1" x14ac:dyDescent="0.25">
      <c r="A527" s="47" t="s">
        <v>10</v>
      </c>
      <c r="B527" s="47" t="s">
        <v>11</v>
      </c>
      <c r="C527" s="47" t="s">
        <v>12</v>
      </c>
      <c r="D527" s="47" t="s">
        <v>13</v>
      </c>
      <c r="E527" s="47" t="s">
        <v>14</v>
      </c>
      <c r="F527" s="47" t="s">
        <v>44</v>
      </c>
      <c r="G527" s="47" t="s">
        <v>56</v>
      </c>
      <c r="H527" s="48" t="s">
        <v>16</v>
      </c>
      <c r="I527" s="49">
        <v>25</v>
      </c>
      <c r="J527" s="50">
        <v>0</v>
      </c>
      <c r="K527" s="50">
        <v>0</v>
      </c>
      <c r="L527" s="50">
        <v>0</v>
      </c>
      <c r="M527" s="50">
        <v>0</v>
      </c>
      <c r="N527" s="50">
        <v>0</v>
      </c>
      <c r="O527" s="50">
        <v>0</v>
      </c>
      <c r="P527" s="50">
        <v>0</v>
      </c>
      <c r="Q527" s="50">
        <v>0</v>
      </c>
      <c r="R527" s="50">
        <v>0</v>
      </c>
      <c r="S527" s="50">
        <v>0</v>
      </c>
      <c r="T527" s="50">
        <v>0</v>
      </c>
      <c r="U527" s="50">
        <v>0</v>
      </c>
      <c r="V527" s="50">
        <v>6.198870922751827E-5</v>
      </c>
      <c r="W527" s="50">
        <v>8.3185837543339815E-5</v>
      </c>
      <c r="X527" s="50">
        <v>1.0809120690646064E-4</v>
      </c>
      <c r="Y527" s="50">
        <v>9.7593975983887091E-5</v>
      </c>
      <c r="Z527" s="50">
        <v>8.2132623035170322E-5</v>
      </c>
      <c r="AA527" s="50">
        <v>9.849316319901651E-5</v>
      </c>
      <c r="AB527" s="50">
        <v>1.143735211856978E-4</v>
      </c>
      <c r="AC527" s="50">
        <v>1.2160364324504384E-4</v>
      </c>
      <c r="AD527" s="50">
        <v>1.2012833648566442E-4</v>
      </c>
      <c r="AE527" s="50">
        <v>1.1308343340146148E-4</v>
      </c>
      <c r="AF527" s="50">
        <v>1.1681375944439068E-4</v>
      </c>
      <c r="AG527" s="30">
        <v>1.241691640081193E-4</v>
      </c>
      <c r="AH527" s="88">
        <v>1.2556837513504938E-4</v>
      </c>
    </row>
    <row r="528" spans="1:34" ht="15" customHeight="1" x14ac:dyDescent="0.25">
      <c r="A528" s="47" t="s">
        <v>10</v>
      </c>
      <c r="B528" s="47" t="s">
        <v>11</v>
      </c>
      <c r="C528" s="47" t="s">
        <v>12</v>
      </c>
      <c r="D528" s="47" t="s">
        <v>13</v>
      </c>
      <c r="E528" s="47" t="s">
        <v>14</v>
      </c>
      <c r="F528" s="47" t="s">
        <v>44</v>
      </c>
      <c r="G528" s="47" t="s">
        <v>56</v>
      </c>
      <c r="H528" s="48" t="s">
        <v>18</v>
      </c>
      <c r="I528" s="49">
        <v>298</v>
      </c>
      <c r="J528" s="50">
        <v>0</v>
      </c>
      <c r="K528" s="50">
        <v>0</v>
      </c>
      <c r="L528" s="50">
        <v>0</v>
      </c>
      <c r="M528" s="50">
        <v>0</v>
      </c>
      <c r="N528" s="50">
        <v>0</v>
      </c>
      <c r="O528" s="50">
        <v>0</v>
      </c>
      <c r="P528" s="50">
        <v>0</v>
      </c>
      <c r="Q528" s="50">
        <v>0</v>
      </c>
      <c r="R528" s="50">
        <v>0</v>
      </c>
      <c r="S528" s="50">
        <v>0</v>
      </c>
      <c r="T528" s="50">
        <v>0</v>
      </c>
      <c r="U528" s="50">
        <v>0</v>
      </c>
      <c r="V528" s="50">
        <v>1.4547200334212977E-4</v>
      </c>
      <c r="W528" s="50">
        <v>1.952163642426037E-4</v>
      </c>
      <c r="X528" s="50">
        <v>2.5366303980619025E-4</v>
      </c>
      <c r="Y528" s="50">
        <v>2.2902866314982733E-4</v>
      </c>
      <c r="Z528" s="50">
        <v>1.9275580653762794E-4</v>
      </c>
      <c r="AA528" s="50">
        <v>2.3113826456105282E-4</v>
      </c>
      <c r="AB528" s="50">
        <v>2.6840606084253636E-4</v>
      </c>
      <c r="AC528" s="50">
        <v>2.8398760646970446E-4</v>
      </c>
      <c r="AD528" s="50">
        <v>2.7809501650958592E-4</v>
      </c>
      <c r="AE528" s="50">
        <v>2.6042718366518704E-4</v>
      </c>
      <c r="AF528" s="50">
        <v>2.6438388356486459E-4</v>
      </c>
      <c r="AG528" s="30">
        <v>2.8085938937958787E-4</v>
      </c>
      <c r="AH528" s="88">
        <v>2.8108773459791214E-4</v>
      </c>
    </row>
    <row r="529" spans="1:34" ht="15" customHeight="1" x14ac:dyDescent="0.25">
      <c r="A529" s="47" t="s">
        <v>10</v>
      </c>
      <c r="B529" s="47" t="s">
        <v>11</v>
      </c>
      <c r="C529" s="47" t="s">
        <v>12</v>
      </c>
      <c r="D529" s="47" t="s">
        <v>13</v>
      </c>
      <c r="E529" s="47" t="s">
        <v>14</v>
      </c>
      <c r="F529" s="47" t="s">
        <v>44</v>
      </c>
      <c r="G529" s="47" t="s">
        <v>57</v>
      </c>
      <c r="H529" s="48" t="s">
        <v>16</v>
      </c>
      <c r="I529" s="49">
        <v>25</v>
      </c>
      <c r="J529" s="50">
        <v>4.416319999999998E-4</v>
      </c>
      <c r="K529" s="50">
        <v>4.585414249999993E-4</v>
      </c>
      <c r="L529" s="50">
        <v>4.4123977500000016E-4</v>
      </c>
      <c r="M529" s="50">
        <v>4.6393417500000011E-4</v>
      </c>
      <c r="N529" s="50">
        <v>5.6574482000000103E-4</v>
      </c>
      <c r="O529" s="50">
        <v>5.3489049600000105E-4</v>
      </c>
      <c r="P529" s="50">
        <v>5.5234651149999947E-4</v>
      </c>
      <c r="Q529" s="50">
        <v>5.4445232499999974E-4</v>
      </c>
      <c r="R529" s="50">
        <v>4.5930634999999983E-4</v>
      </c>
      <c r="S529" s="50">
        <v>4.3996088821414013E-4</v>
      </c>
      <c r="T529" s="50">
        <v>4.1666052195676867E-4</v>
      </c>
      <c r="U529" s="50">
        <v>5.1526885266771506E-3</v>
      </c>
      <c r="V529" s="50">
        <v>3.8007841444611147E-3</v>
      </c>
      <c r="W529" s="50">
        <v>3.7337580216052703E-3</v>
      </c>
      <c r="X529" s="50">
        <v>3.5616379314211571E-3</v>
      </c>
      <c r="Y529" s="50">
        <v>3.17747907322115E-3</v>
      </c>
      <c r="Z529" s="50">
        <v>3.2961268785733624E-3</v>
      </c>
      <c r="AA529" s="50">
        <v>3.1665145914006854E-3</v>
      </c>
      <c r="AB529" s="50">
        <v>3.1844933544257193E-3</v>
      </c>
      <c r="AC529" s="50">
        <v>2.6621387599164202E-3</v>
      </c>
      <c r="AD529" s="50">
        <v>2.9657089261569832E-3</v>
      </c>
      <c r="AE529" s="50">
        <v>3.1889546635098347E-3</v>
      </c>
      <c r="AF529" s="50">
        <v>2.8231717704988884E-3</v>
      </c>
      <c r="AG529" s="30">
        <v>2.6104486394309409E-3</v>
      </c>
      <c r="AH529" s="88">
        <v>2.7687761350796247E-3</v>
      </c>
    </row>
    <row r="530" spans="1:34" ht="15" customHeight="1" x14ac:dyDescent="0.25">
      <c r="A530" s="47" t="s">
        <v>10</v>
      </c>
      <c r="B530" s="47" t="s">
        <v>11</v>
      </c>
      <c r="C530" s="47" t="s">
        <v>12</v>
      </c>
      <c r="D530" s="47" t="s">
        <v>13</v>
      </c>
      <c r="E530" s="47" t="s">
        <v>14</v>
      </c>
      <c r="F530" s="47" t="s">
        <v>44</v>
      </c>
      <c r="G530" s="47" t="s">
        <v>57</v>
      </c>
      <c r="H530" s="48" t="s">
        <v>17</v>
      </c>
      <c r="I530" s="49">
        <v>1</v>
      </c>
      <c r="J530" s="50">
        <v>1.6499371519999992</v>
      </c>
      <c r="K530" s="50">
        <v>1.7131107637999974</v>
      </c>
      <c r="L530" s="50">
        <v>1.6484717994000009</v>
      </c>
      <c r="M530" s="50">
        <v>1.7332580778000004</v>
      </c>
      <c r="N530" s="50">
        <v>2.1136226475200037</v>
      </c>
      <c r="O530" s="50">
        <v>1.9983508930560037</v>
      </c>
      <c r="P530" s="50">
        <v>2.0635665669639982</v>
      </c>
      <c r="Q530" s="50">
        <v>2.0340738861999994</v>
      </c>
      <c r="R530" s="50">
        <v>1.7159685235999993</v>
      </c>
      <c r="S530" s="50">
        <v>1.5953021566671286</v>
      </c>
      <c r="T530" s="50">
        <v>1.5489163375673223</v>
      </c>
      <c r="U530" s="50">
        <v>1.538780490980159</v>
      </c>
      <c r="V530" s="50">
        <v>1.23618572401806</v>
      </c>
      <c r="W530" s="50">
        <v>1.1691903620362012</v>
      </c>
      <c r="X530" s="50">
        <v>1.2370995377178642</v>
      </c>
      <c r="Y530" s="50">
        <v>1.1330871633480841</v>
      </c>
      <c r="Z530" s="50">
        <v>1.112953101790451</v>
      </c>
      <c r="AA530" s="50">
        <v>1.1261960882879682</v>
      </c>
      <c r="AB530" s="50">
        <v>1.1618638814458284</v>
      </c>
      <c r="AC530" s="50">
        <v>0.97924838916031431</v>
      </c>
      <c r="AD530" s="50">
        <v>1.1117849071700292</v>
      </c>
      <c r="AE530" s="50">
        <v>1.2313856767371567</v>
      </c>
      <c r="AF530" s="50">
        <v>1.0484570615400814</v>
      </c>
      <c r="AG530" s="30">
        <v>0.89157801401255976</v>
      </c>
      <c r="AH530" s="88">
        <v>0.95167858274888384</v>
      </c>
    </row>
    <row r="531" spans="1:34" ht="15" customHeight="1" x14ac:dyDescent="0.25">
      <c r="A531" s="47" t="s">
        <v>10</v>
      </c>
      <c r="B531" s="47" t="s">
        <v>11</v>
      </c>
      <c r="C531" s="47" t="s">
        <v>12</v>
      </c>
      <c r="D531" s="47" t="s">
        <v>13</v>
      </c>
      <c r="E531" s="47" t="s">
        <v>14</v>
      </c>
      <c r="F531" s="47" t="s">
        <v>44</v>
      </c>
      <c r="G531" s="47" t="s">
        <v>57</v>
      </c>
      <c r="H531" s="48" t="s">
        <v>18</v>
      </c>
      <c r="I531" s="49">
        <v>298</v>
      </c>
      <c r="J531" s="50">
        <v>8.4228055039999947E-3</v>
      </c>
      <c r="K531" s="50">
        <v>8.7453020575999872E-3</v>
      </c>
      <c r="L531" s="50">
        <v>8.4153249888000037E-3</v>
      </c>
      <c r="M531" s="50">
        <v>8.8481525856000005E-3</v>
      </c>
      <c r="N531" s="50">
        <v>1.0789885207040021E-2</v>
      </c>
      <c r="O531" s="50">
        <v>1.0201431539712019E-2</v>
      </c>
      <c r="P531" s="50">
        <v>1.053435266732799E-2</v>
      </c>
      <c r="Q531" s="50">
        <v>1.0383794742399997E-2</v>
      </c>
      <c r="R531" s="50">
        <v>8.7598907071999976E-3</v>
      </c>
      <c r="S531" s="50">
        <v>8.3909340600200801E-3</v>
      </c>
      <c r="T531" s="50">
        <v>7.9465494747594928E-3</v>
      </c>
      <c r="U531" s="50">
        <v>8.9430821540203952E-3</v>
      </c>
      <c r="V531" s="50">
        <v>6.5982447764809226E-3</v>
      </c>
      <c r="W531" s="50">
        <v>6.473657544368701E-3</v>
      </c>
      <c r="X531" s="50">
        <v>6.1752326025512989E-3</v>
      </c>
      <c r="Y531" s="50">
        <v>5.5091709894976157E-3</v>
      </c>
      <c r="Z531" s="50">
        <v>5.7148847116501051E-3</v>
      </c>
      <c r="AA531" s="50">
        <v>5.4901605715630799E-3</v>
      </c>
      <c r="AB531" s="50">
        <v>5.5213324777824832E-3</v>
      </c>
      <c r="AC531" s="50">
        <v>4.6156645844659975E-3</v>
      </c>
      <c r="AD531" s="50">
        <v>5.142000058151454E-3</v>
      </c>
      <c r="AE531" s="50">
        <v>5.5290675765872332E-3</v>
      </c>
      <c r="AF531" s="50">
        <v>4.8948665460867994E-3</v>
      </c>
      <c r="AG531" s="30">
        <v>4.5260433137478996E-3</v>
      </c>
      <c r="AH531" s="88">
        <v>4.8005544043853267E-3</v>
      </c>
    </row>
    <row r="532" spans="1:34" ht="15" customHeight="1" x14ac:dyDescent="0.25">
      <c r="A532" s="47" t="s">
        <v>10</v>
      </c>
      <c r="B532" s="47" t="s">
        <v>11</v>
      </c>
      <c r="C532" s="47" t="s">
        <v>12</v>
      </c>
      <c r="D532" s="47" t="s">
        <v>13</v>
      </c>
      <c r="E532" s="47" t="s">
        <v>14</v>
      </c>
      <c r="F532" s="47" t="s">
        <v>44</v>
      </c>
      <c r="G532" s="47" t="s">
        <v>58</v>
      </c>
      <c r="H532" s="48" t="s">
        <v>16</v>
      </c>
      <c r="I532" s="49">
        <v>25</v>
      </c>
      <c r="J532" s="50">
        <v>4.5673874999999934E-5</v>
      </c>
      <c r="K532" s="50">
        <v>4.6311675000000065E-5</v>
      </c>
      <c r="L532" s="50">
        <v>3.0492899999999913E-5</v>
      </c>
      <c r="M532" s="50">
        <v>5.7717749999999988E-5</v>
      </c>
      <c r="N532" s="50">
        <v>5.1252272249999898E-5</v>
      </c>
      <c r="O532" s="50">
        <v>5.501066250000006E-5</v>
      </c>
      <c r="P532" s="50">
        <v>5.7158399999999985E-5</v>
      </c>
      <c r="Q532" s="50">
        <v>6.3972675000000152E-5</v>
      </c>
      <c r="R532" s="50">
        <v>6.7848524999999981E-5</v>
      </c>
      <c r="S532" s="50">
        <v>3.8175538086225553E-5</v>
      </c>
      <c r="T532" s="50">
        <v>6.4640023937930296E-5</v>
      </c>
      <c r="U532" s="50">
        <v>0</v>
      </c>
      <c r="V532" s="50">
        <v>0</v>
      </c>
      <c r="W532" s="50">
        <v>0</v>
      </c>
      <c r="X532" s="50">
        <v>0</v>
      </c>
      <c r="Y532" s="50">
        <v>0</v>
      </c>
      <c r="Z532" s="50">
        <v>0</v>
      </c>
      <c r="AA532" s="50">
        <v>0</v>
      </c>
      <c r="AB532" s="50">
        <v>0</v>
      </c>
      <c r="AC532" s="50">
        <v>0</v>
      </c>
      <c r="AD532" s="50">
        <v>0</v>
      </c>
      <c r="AE532" s="50">
        <v>0</v>
      </c>
      <c r="AF532" s="50">
        <v>0</v>
      </c>
      <c r="AG532" s="30">
        <v>0</v>
      </c>
      <c r="AH532" s="88">
        <v>0</v>
      </c>
    </row>
    <row r="533" spans="1:34" ht="15" customHeight="1" x14ac:dyDescent="0.25">
      <c r="A533" s="47" t="s">
        <v>10</v>
      </c>
      <c r="B533" s="47" t="s">
        <v>11</v>
      </c>
      <c r="C533" s="47" t="s">
        <v>12</v>
      </c>
      <c r="D533" s="47" t="s">
        <v>13</v>
      </c>
      <c r="E533" s="47" t="s">
        <v>14</v>
      </c>
      <c r="F533" s="47" t="s">
        <v>44</v>
      </c>
      <c r="G533" s="47" t="s">
        <v>58</v>
      </c>
      <c r="H533" s="48" t="s">
        <v>17</v>
      </c>
      <c r="I533" s="49">
        <v>1</v>
      </c>
      <c r="J533" s="50">
        <v>4.5363292649999942E-2</v>
      </c>
      <c r="K533" s="50">
        <v>4.5996755610000079E-2</v>
      </c>
      <c r="L533" s="50">
        <v>3.0285548279999915E-2</v>
      </c>
      <c r="M533" s="50">
        <v>5.7325269299999995E-2</v>
      </c>
      <c r="N533" s="50">
        <v>5.0903756798699892E-2</v>
      </c>
      <c r="O533" s="50">
        <v>5.4636589995000068E-2</v>
      </c>
      <c r="P533" s="50">
        <v>5.6769722879999984E-2</v>
      </c>
      <c r="Q533" s="50">
        <v>6.3537660810000146E-2</v>
      </c>
      <c r="R533" s="50">
        <v>6.7387155029999993E-2</v>
      </c>
      <c r="S533" s="50">
        <v>3.791594442723923E-2</v>
      </c>
      <c r="T533" s="50">
        <v>6.4200471775152368E-2</v>
      </c>
      <c r="U533" s="50">
        <v>0</v>
      </c>
      <c r="V533" s="50">
        <v>0</v>
      </c>
      <c r="W533" s="50">
        <v>0</v>
      </c>
      <c r="X533" s="50">
        <v>0</v>
      </c>
      <c r="Y533" s="50">
        <v>0</v>
      </c>
      <c r="Z533" s="50">
        <v>0</v>
      </c>
      <c r="AA533" s="50">
        <v>0</v>
      </c>
      <c r="AB533" s="50">
        <v>0</v>
      </c>
      <c r="AC533" s="50">
        <v>0</v>
      </c>
      <c r="AD533" s="50">
        <v>0</v>
      </c>
      <c r="AE533" s="50">
        <v>0</v>
      </c>
      <c r="AF533" s="50">
        <v>0</v>
      </c>
      <c r="AG533" s="30">
        <v>0</v>
      </c>
      <c r="AH533" s="88">
        <v>0</v>
      </c>
    </row>
    <row r="534" spans="1:34" ht="15" customHeight="1" x14ac:dyDescent="0.25">
      <c r="A534" s="47" t="s">
        <v>10</v>
      </c>
      <c r="B534" s="47" t="s">
        <v>11</v>
      </c>
      <c r="C534" s="47" t="s">
        <v>12</v>
      </c>
      <c r="D534" s="47" t="s">
        <v>13</v>
      </c>
      <c r="E534" s="47" t="s">
        <v>14</v>
      </c>
      <c r="F534" s="47" t="s">
        <v>44</v>
      </c>
      <c r="G534" s="47" t="s">
        <v>58</v>
      </c>
      <c r="H534" s="48" t="s">
        <v>18</v>
      </c>
      <c r="I534" s="49">
        <v>298</v>
      </c>
      <c r="J534" s="50">
        <v>1.0888651799999987E-4</v>
      </c>
      <c r="K534" s="50">
        <v>1.1040703320000016E-4</v>
      </c>
      <c r="L534" s="50">
        <v>7.2695073599999801E-5</v>
      </c>
      <c r="M534" s="50">
        <v>1.3759911599999997E-4</v>
      </c>
      <c r="N534" s="50">
        <v>1.2218541704399975E-4</v>
      </c>
      <c r="O534" s="50">
        <v>1.3114541940000015E-4</v>
      </c>
      <c r="P534" s="50">
        <v>1.362656256E-4</v>
      </c>
      <c r="Q534" s="50">
        <v>1.5251085720000034E-4</v>
      </c>
      <c r="R534" s="50">
        <v>1.617508836E-4</v>
      </c>
      <c r="S534" s="50">
        <v>9.1010482797561733E-5</v>
      </c>
      <c r="T534" s="50">
        <v>1.5410181706802581E-4</v>
      </c>
      <c r="U534" s="50">
        <v>0</v>
      </c>
      <c r="V534" s="50">
        <v>0</v>
      </c>
      <c r="W534" s="50">
        <v>0</v>
      </c>
      <c r="X534" s="50">
        <v>0</v>
      </c>
      <c r="Y534" s="50">
        <v>0</v>
      </c>
      <c r="Z534" s="50">
        <v>0</v>
      </c>
      <c r="AA534" s="50">
        <v>0</v>
      </c>
      <c r="AB534" s="50">
        <v>0</v>
      </c>
      <c r="AC534" s="50">
        <v>0</v>
      </c>
      <c r="AD534" s="50">
        <v>0</v>
      </c>
      <c r="AE534" s="50">
        <v>0</v>
      </c>
      <c r="AF534" s="50">
        <v>0</v>
      </c>
      <c r="AG534" s="30">
        <v>0</v>
      </c>
      <c r="AH534" s="88">
        <v>0</v>
      </c>
    </row>
    <row r="535" spans="1:34" ht="15" customHeight="1" x14ac:dyDescent="0.25">
      <c r="A535" s="47" t="s">
        <v>10</v>
      </c>
      <c r="B535" s="47" t="s">
        <v>11</v>
      </c>
      <c r="C535" s="47" t="s">
        <v>12</v>
      </c>
      <c r="D535" s="47" t="s">
        <v>13</v>
      </c>
      <c r="E535" s="47" t="s">
        <v>14</v>
      </c>
      <c r="F535" s="47" t="s">
        <v>44</v>
      </c>
      <c r="G535" s="47" t="s">
        <v>59</v>
      </c>
      <c r="H535" s="48" t="s">
        <v>16</v>
      </c>
      <c r="I535" s="49">
        <v>25</v>
      </c>
      <c r="J535" s="50">
        <v>0</v>
      </c>
      <c r="K535" s="50">
        <v>0</v>
      </c>
      <c r="L535" s="50">
        <v>0</v>
      </c>
      <c r="M535" s="50">
        <v>0</v>
      </c>
      <c r="N535" s="50">
        <v>0</v>
      </c>
      <c r="O535" s="50">
        <v>0</v>
      </c>
      <c r="P535" s="50">
        <v>0</v>
      </c>
      <c r="Q535" s="50">
        <v>0</v>
      </c>
      <c r="R535" s="50">
        <v>0</v>
      </c>
      <c r="S535" s="50">
        <v>1.4949328280716618E-5</v>
      </c>
      <c r="T535" s="50">
        <v>5.9661603115784992E-5</v>
      </c>
      <c r="U535" s="50">
        <v>1.3395824633405156E-6</v>
      </c>
      <c r="V535" s="50">
        <v>8.8992783832330633E-6</v>
      </c>
      <c r="W535" s="50">
        <v>9.2879999999999995E-8</v>
      </c>
      <c r="X535" s="50">
        <v>1.2052000000000003E-6</v>
      </c>
      <c r="Y535" s="50">
        <v>9.4827199999999996E-6</v>
      </c>
      <c r="Z535" s="50">
        <v>1.3633840000000003E-5</v>
      </c>
      <c r="AA535" s="50">
        <v>1.1920000000000001E-5</v>
      </c>
      <c r="AB535" s="50">
        <v>1.0543999999999999E-5</v>
      </c>
      <c r="AC535" s="50">
        <v>5.2998399999999999E-6</v>
      </c>
      <c r="AD535" s="50">
        <v>4.1852800000000007E-6</v>
      </c>
      <c r="AE535" s="50">
        <v>7.5324799999999998E-6</v>
      </c>
      <c r="AF535" s="50">
        <v>7.7978400000000012E-6</v>
      </c>
      <c r="AG535" s="30">
        <v>2.1133440000000003E-5</v>
      </c>
      <c r="AH535" s="88">
        <v>1.9167920000000001E-5</v>
      </c>
    </row>
    <row r="536" spans="1:34" ht="15" customHeight="1" x14ac:dyDescent="0.25">
      <c r="A536" s="47" t="s">
        <v>10</v>
      </c>
      <c r="B536" s="47" t="s">
        <v>11</v>
      </c>
      <c r="C536" s="47" t="s">
        <v>12</v>
      </c>
      <c r="D536" s="47" t="s">
        <v>13</v>
      </c>
      <c r="E536" s="47" t="s">
        <v>14</v>
      </c>
      <c r="F536" s="47" t="s">
        <v>44</v>
      </c>
      <c r="G536" s="47" t="s">
        <v>59</v>
      </c>
      <c r="H536" s="48" t="s">
        <v>18</v>
      </c>
      <c r="I536" s="49">
        <v>298</v>
      </c>
      <c r="J536" s="50">
        <v>0</v>
      </c>
      <c r="K536" s="50">
        <v>0</v>
      </c>
      <c r="L536" s="50">
        <v>0</v>
      </c>
      <c r="M536" s="50">
        <v>0</v>
      </c>
      <c r="N536" s="50">
        <v>0</v>
      </c>
      <c r="O536" s="50">
        <v>0</v>
      </c>
      <c r="P536" s="50">
        <v>0</v>
      </c>
      <c r="Q536" s="50">
        <v>0</v>
      </c>
      <c r="R536" s="50">
        <v>0</v>
      </c>
      <c r="S536" s="50">
        <v>3.5082336142771726E-5</v>
      </c>
      <c r="T536" s="50">
        <v>1.4001086711196842E-4</v>
      </c>
      <c r="U536" s="50">
        <v>3.1436651458443548E-6</v>
      </c>
      <c r="V536" s="50">
        <v>2.0884381545852193E-5</v>
      </c>
      <c r="W536" s="50">
        <v>2.1796614000000001E-7</v>
      </c>
      <c r="X536" s="50">
        <v>2.8283030999999995E-6</v>
      </c>
      <c r="Y536" s="50">
        <v>2.225357316E-5</v>
      </c>
      <c r="Z536" s="50">
        <v>3.1995214019999993E-5</v>
      </c>
      <c r="AA536" s="50">
        <v>2.7973259999999999E-5</v>
      </c>
      <c r="AB536" s="50">
        <v>2.4744132000000003E-5</v>
      </c>
      <c r="AC536" s="50">
        <v>1.2437399519999999E-5</v>
      </c>
      <c r="AD536" s="50">
        <v>9.8218058400000006E-6</v>
      </c>
      <c r="AE536" s="50">
        <v>1.7676847440000001E-5</v>
      </c>
      <c r="AF536" s="50">
        <v>1.8299581020000005E-5</v>
      </c>
      <c r="AG536" s="30">
        <v>4.959490032000001E-5</v>
      </c>
      <c r="AH536" s="88">
        <v>4.4982316260000004E-5</v>
      </c>
    </row>
    <row r="537" spans="1:34" ht="15" customHeight="1" x14ac:dyDescent="0.25">
      <c r="A537" s="47" t="s">
        <v>10</v>
      </c>
      <c r="B537" s="47" t="s">
        <v>11</v>
      </c>
      <c r="C537" s="47" t="s">
        <v>12</v>
      </c>
      <c r="D537" s="47" t="s">
        <v>13</v>
      </c>
      <c r="E537" s="47" t="s">
        <v>14</v>
      </c>
      <c r="F537" s="47" t="s">
        <v>44</v>
      </c>
      <c r="G537" s="47" t="s">
        <v>782</v>
      </c>
      <c r="H537" s="48" t="s">
        <v>16</v>
      </c>
      <c r="I537" s="49">
        <v>25</v>
      </c>
      <c r="J537" s="50">
        <v>1.8346909242388054E-6</v>
      </c>
      <c r="K537" s="50">
        <v>1.8532121394610091E-6</v>
      </c>
      <c r="L537" s="50">
        <v>1.0272154637496358E-7</v>
      </c>
      <c r="M537" s="50">
        <v>0</v>
      </c>
      <c r="N537" s="50">
        <v>3.9654187338667791E-9</v>
      </c>
      <c r="O537" s="50">
        <v>8.5066801623443268E-9</v>
      </c>
      <c r="P537" s="50">
        <v>0</v>
      </c>
      <c r="Q537" s="50">
        <v>0</v>
      </c>
      <c r="R537" s="50">
        <v>0</v>
      </c>
      <c r="S537" s="50">
        <v>7.0799889788449071E-7</v>
      </c>
      <c r="T537" s="50">
        <v>3.4547956925407798E-7</v>
      </c>
      <c r="U537" s="50">
        <v>2.5302180627622434E-7</v>
      </c>
      <c r="V537" s="50">
        <v>1.0738201591904323E-7</v>
      </c>
      <c r="W537" s="50">
        <v>4.0547115535802701E-7</v>
      </c>
      <c r="X537" s="50">
        <v>3.5116490965938116E-7</v>
      </c>
      <c r="Y537" s="50">
        <v>2.919215667175818E-7</v>
      </c>
      <c r="Z537" s="50">
        <v>9.4945335648984632E-7</v>
      </c>
      <c r="AA537" s="50">
        <v>5.3805466105520373E-7</v>
      </c>
      <c r="AB537" s="50">
        <v>6.9973156361860138E-7</v>
      </c>
      <c r="AC537" s="50">
        <v>7.245962211229505E-7</v>
      </c>
      <c r="AD537" s="50">
        <v>6.22133066759326E-7</v>
      </c>
      <c r="AE537" s="50">
        <v>2.7832064534366771E-7</v>
      </c>
      <c r="AF537" s="50">
        <v>2.8687863731786438E-7</v>
      </c>
      <c r="AG537" s="30">
        <v>2.6778603707752576E-7</v>
      </c>
      <c r="AH537" s="88">
        <v>6.9261803234709443E-8</v>
      </c>
    </row>
    <row r="538" spans="1:34" ht="15" customHeight="1" x14ac:dyDescent="0.25">
      <c r="A538" s="47" t="s">
        <v>10</v>
      </c>
      <c r="B538" s="47" t="s">
        <v>11</v>
      </c>
      <c r="C538" s="47" t="s">
        <v>12</v>
      </c>
      <c r="D538" s="47" t="s">
        <v>13</v>
      </c>
      <c r="E538" s="47" t="s">
        <v>14</v>
      </c>
      <c r="F538" s="47" t="s">
        <v>44</v>
      </c>
      <c r="G538" s="47" t="s">
        <v>782</v>
      </c>
      <c r="H538" s="48" t="s">
        <v>17</v>
      </c>
      <c r="I538" s="49">
        <v>1</v>
      </c>
      <c r="J538" s="50">
        <v>1.8092498767560276E-3</v>
      </c>
      <c r="K538" s="50">
        <v>1.8275142644604834E-3</v>
      </c>
      <c r="L538" s="50">
        <v>1.0129714093189743E-4</v>
      </c>
      <c r="M538" s="50">
        <v>0</v>
      </c>
      <c r="N538" s="50">
        <v>3.9104315940904927E-6</v>
      </c>
      <c r="O538" s="50">
        <v>8.3887208640931509E-6</v>
      </c>
      <c r="P538" s="50">
        <v>0</v>
      </c>
      <c r="Q538" s="50">
        <v>0</v>
      </c>
      <c r="R538" s="50">
        <v>0</v>
      </c>
      <c r="S538" s="50">
        <v>6.8976249067322646E-4</v>
      </c>
      <c r="T538" s="50">
        <v>3.3621896985989796E-4</v>
      </c>
      <c r="U538" s="50">
        <v>2.4951323722919401E-4</v>
      </c>
      <c r="V538" s="50">
        <v>1.1395173825955448E-4</v>
      </c>
      <c r="W538" s="50">
        <v>2.7077580373861349E-4</v>
      </c>
      <c r="X538" s="50">
        <v>3.458910032257315E-4</v>
      </c>
      <c r="Y538" s="50">
        <v>3.7947296596170304E-4</v>
      </c>
      <c r="Z538" s="50">
        <v>9.3605103118218696E-4</v>
      </c>
      <c r="AA538" s="50">
        <v>5.2965218261679672E-4</v>
      </c>
      <c r="AB538" s="50">
        <v>6.8700216052013639E-4</v>
      </c>
      <c r="AC538" s="50">
        <v>7.1454858232565587E-4</v>
      </c>
      <c r="AD538" s="50">
        <v>6.134982158805595E-4</v>
      </c>
      <c r="AE538" s="50">
        <v>2.7254248053170353E-4</v>
      </c>
      <c r="AF538" s="50">
        <v>2.8290120274375387E-4</v>
      </c>
      <c r="AG538" s="30">
        <v>2.6407210017434659E-4</v>
      </c>
      <c r="AH538" s="88">
        <v>6.8301765520844965E-5</v>
      </c>
    </row>
    <row r="539" spans="1:34" ht="15" customHeight="1" x14ac:dyDescent="0.25">
      <c r="A539" s="47" t="s">
        <v>10</v>
      </c>
      <c r="B539" s="47" t="s">
        <v>11</v>
      </c>
      <c r="C539" s="47" t="s">
        <v>12</v>
      </c>
      <c r="D539" s="47" t="s">
        <v>13</v>
      </c>
      <c r="E539" s="47" t="s">
        <v>14</v>
      </c>
      <c r="F539" s="47" t="s">
        <v>44</v>
      </c>
      <c r="G539" s="47" t="s">
        <v>782</v>
      </c>
      <c r="H539" s="48" t="s">
        <v>18</v>
      </c>
      <c r="I539" s="49">
        <v>298</v>
      </c>
      <c r="J539" s="50">
        <v>4.3739031633853122E-6</v>
      </c>
      <c r="K539" s="50">
        <v>4.4180577404750454E-6</v>
      </c>
      <c r="L539" s="50">
        <v>2.4488816655791316E-7</v>
      </c>
      <c r="M539" s="50">
        <v>0</v>
      </c>
      <c r="N539" s="50">
        <v>9.4535582615383991E-9</v>
      </c>
      <c r="O539" s="50">
        <v>2.0279925507028866E-8</v>
      </c>
      <c r="P539" s="50">
        <v>0</v>
      </c>
      <c r="Q539" s="50">
        <v>0</v>
      </c>
      <c r="R539" s="50">
        <v>0</v>
      </c>
      <c r="S539" s="50">
        <v>1.6878693725566258E-6</v>
      </c>
      <c r="T539" s="50">
        <v>8.2362329310172182E-7</v>
      </c>
      <c r="U539" s="50">
        <v>6.0320398616251868E-7</v>
      </c>
      <c r="V539" s="50">
        <v>2.5403110134134197E-7</v>
      </c>
      <c r="W539" s="50">
        <v>9.6579004995067033E-7</v>
      </c>
      <c r="X539" s="50">
        <v>8.3690505718573708E-7</v>
      </c>
      <c r="Y539" s="50">
        <v>6.9594101505471483E-7</v>
      </c>
      <c r="Z539" s="50">
        <v>2.263496801871794E-6</v>
      </c>
      <c r="AA539" s="50">
        <v>1.2827223119556056E-6</v>
      </c>
      <c r="AB539" s="50">
        <v>1.6681600476667456E-6</v>
      </c>
      <c r="AC539" s="50">
        <v>1.7274373911571142E-6</v>
      </c>
      <c r="AD539" s="50">
        <v>1.4831652311542333E-6</v>
      </c>
      <c r="AE539" s="50">
        <v>6.6351641849930393E-7</v>
      </c>
      <c r="AF539" s="50">
        <v>6.8391867136578874E-7</v>
      </c>
      <c r="AG539" s="30">
        <v>6.3840191239282153E-7</v>
      </c>
      <c r="AH539" s="88">
        <v>1.6512013891154727E-7</v>
      </c>
    </row>
    <row r="540" spans="1:34" ht="15" customHeight="1" x14ac:dyDescent="0.25">
      <c r="A540" s="47" t="s">
        <v>10</v>
      </c>
      <c r="B540" s="47" t="s">
        <v>11</v>
      </c>
      <c r="C540" s="47" t="s">
        <v>12</v>
      </c>
      <c r="D540" s="47" t="s">
        <v>13</v>
      </c>
      <c r="E540" s="47" t="s">
        <v>14</v>
      </c>
      <c r="F540" s="47" t="s">
        <v>44</v>
      </c>
      <c r="G540" s="47" t="s">
        <v>629</v>
      </c>
      <c r="H540" s="48" t="s">
        <v>16</v>
      </c>
      <c r="I540" s="49">
        <v>25</v>
      </c>
      <c r="J540" s="50">
        <v>3.5456730499999955E-3</v>
      </c>
      <c r="K540" s="50">
        <v>3.1635187E-3</v>
      </c>
      <c r="L540" s="50">
        <v>3.7585507250000078E-3</v>
      </c>
      <c r="M540" s="50">
        <v>3.5527857249999686E-3</v>
      </c>
      <c r="N540" s="50">
        <v>4.4662077754999705E-3</v>
      </c>
      <c r="O540" s="50">
        <v>4.1096963095000076E-3</v>
      </c>
      <c r="P540" s="50">
        <v>3.9379408189999928E-3</v>
      </c>
      <c r="Q540" s="50">
        <v>3.6502874750000145E-3</v>
      </c>
      <c r="R540" s="50">
        <v>3.5243124750000379E-3</v>
      </c>
      <c r="S540" s="50">
        <v>3.8493581576092063E-3</v>
      </c>
      <c r="T540" s="50">
        <v>4.0998323426304677E-3</v>
      </c>
      <c r="U540" s="50">
        <v>3.4740409765241821E-3</v>
      </c>
      <c r="V540" s="50">
        <v>2.4788741831857633E-3</v>
      </c>
      <c r="W540" s="50">
        <v>2.3445399937833404E-3</v>
      </c>
      <c r="X540" s="50">
        <v>2.4761544304095708E-3</v>
      </c>
      <c r="Y540" s="50">
        <v>2.3497619507161171E-3</v>
      </c>
      <c r="Z540" s="50">
        <v>2.2134944434988217E-3</v>
      </c>
      <c r="AA540" s="50">
        <v>2.0163266930180667E-3</v>
      </c>
      <c r="AB540" s="50">
        <v>2.2445570145148809E-3</v>
      </c>
      <c r="AC540" s="50">
        <v>2.0604449147740072E-3</v>
      </c>
      <c r="AD540" s="50">
        <v>2.0642547280536887E-3</v>
      </c>
      <c r="AE540" s="50">
        <v>1.9852668307051599E-3</v>
      </c>
      <c r="AF540" s="50">
        <v>1.7966661891455334E-3</v>
      </c>
      <c r="AG540" s="30">
        <v>1.7815284847999056E-3</v>
      </c>
      <c r="AH540" s="88">
        <v>1.7138820869786434E-3</v>
      </c>
    </row>
    <row r="541" spans="1:34" ht="15" customHeight="1" x14ac:dyDescent="0.25">
      <c r="A541" s="47" t="s">
        <v>10</v>
      </c>
      <c r="B541" s="47" t="s">
        <v>11</v>
      </c>
      <c r="C541" s="47" t="s">
        <v>12</v>
      </c>
      <c r="D541" s="47" t="s">
        <v>13</v>
      </c>
      <c r="E541" s="47" t="s">
        <v>14</v>
      </c>
      <c r="F541" s="47" t="s">
        <v>44</v>
      </c>
      <c r="G541" s="47" t="s">
        <v>629</v>
      </c>
      <c r="H541" s="48" t="s">
        <v>17</v>
      </c>
      <c r="I541" s="49">
        <v>1</v>
      </c>
      <c r="J541" s="50">
        <v>7.5196634044399913</v>
      </c>
      <c r="K541" s="50">
        <v>6.7091904589599993</v>
      </c>
      <c r="L541" s="50">
        <v>7.9711343775800154</v>
      </c>
      <c r="M541" s="50">
        <v>7.5347479655799336</v>
      </c>
      <c r="N541" s="50">
        <v>9.4719334502803374</v>
      </c>
      <c r="O541" s="50">
        <v>8.7158439331876156</v>
      </c>
      <c r="P541" s="50">
        <v>8.351584888935184</v>
      </c>
      <c r="Q541" s="50">
        <v>7.7415296769800293</v>
      </c>
      <c r="R541" s="50">
        <v>7.4743618969800805</v>
      </c>
      <c r="S541" s="50">
        <v>8.1523273114043722</v>
      </c>
      <c r="T541" s="50">
        <v>8.7149293562427115</v>
      </c>
      <c r="U541" s="50">
        <v>7.4763309348893037</v>
      </c>
      <c r="V541" s="50">
        <v>5.3082382518253057</v>
      </c>
      <c r="W541" s="50">
        <v>5.1004228780156025</v>
      </c>
      <c r="X541" s="50">
        <v>5.3033252734451093</v>
      </c>
      <c r="Y541" s="50">
        <v>5.0148280427656609</v>
      </c>
      <c r="Z541" s="50">
        <v>4.7338085410844526</v>
      </c>
      <c r="AA541" s="50">
        <v>4.2981392096184914</v>
      </c>
      <c r="AB541" s="50">
        <v>4.9284752918537889</v>
      </c>
      <c r="AC541" s="50">
        <v>4.4807299195942276</v>
      </c>
      <c r="AD541" s="50">
        <v>4.4518210039219612</v>
      </c>
      <c r="AE541" s="50">
        <v>4.3293905239712069</v>
      </c>
      <c r="AF541" s="50">
        <v>4.0350147278590089</v>
      </c>
      <c r="AG541" s="30">
        <v>4.1324616743447047</v>
      </c>
      <c r="AH541" s="88">
        <v>3.8009167852234</v>
      </c>
    </row>
    <row r="542" spans="1:34" ht="15" customHeight="1" x14ac:dyDescent="0.25">
      <c r="A542" s="47" t="s">
        <v>10</v>
      </c>
      <c r="B542" s="47" t="s">
        <v>11</v>
      </c>
      <c r="C542" s="47" t="s">
        <v>12</v>
      </c>
      <c r="D542" s="47" t="s">
        <v>13</v>
      </c>
      <c r="E542" s="47" t="s">
        <v>14</v>
      </c>
      <c r="F542" s="47" t="s">
        <v>44</v>
      </c>
      <c r="G542" s="47" t="s">
        <v>629</v>
      </c>
      <c r="H542" s="48" t="s">
        <v>18</v>
      </c>
      <c r="I542" s="49">
        <v>298</v>
      </c>
      <c r="J542" s="50">
        <v>4.2264422755999946E-3</v>
      </c>
      <c r="K542" s="50">
        <v>3.7709142903999998E-3</v>
      </c>
      <c r="L542" s="50">
        <v>4.4801924642000092E-3</v>
      </c>
      <c r="M542" s="50">
        <v>4.2349205841999624E-3</v>
      </c>
      <c r="N542" s="50">
        <v>5.3237196683959646E-3</v>
      </c>
      <c r="O542" s="50">
        <v>4.8987580009240096E-3</v>
      </c>
      <c r="P542" s="50">
        <v>4.6940254562479918E-3</v>
      </c>
      <c r="Q542" s="50">
        <v>4.3511426702000167E-3</v>
      </c>
      <c r="R542" s="50">
        <v>4.2009804702000447E-3</v>
      </c>
      <c r="S542" s="50">
        <v>4.5884349238701745E-3</v>
      </c>
      <c r="T542" s="50">
        <v>4.8870001524155176E-3</v>
      </c>
      <c r="U542" s="50">
        <v>4.1414512871852062E-3</v>
      </c>
      <c r="V542" s="50">
        <v>2.9542608912670023E-3</v>
      </c>
      <c r="W542" s="50">
        <v>2.8491585457248703E-3</v>
      </c>
      <c r="X542" s="50">
        <v>2.9758587183776886E-3</v>
      </c>
      <c r="Y542" s="50">
        <v>2.8074248623569989E-3</v>
      </c>
      <c r="Z542" s="50">
        <v>2.6511504602439681E-3</v>
      </c>
      <c r="AA542" s="50">
        <v>2.4123736660468117E-3</v>
      </c>
      <c r="AB542" s="50">
        <v>2.6755045545738881E-3</v>
      </c>
      <c r="AC542" s="50">
        <v>2.4557931854639263E-3</v>
      </c>
      <c r="AD542" s="50">
        <v>2.4605875617661243E-3</v>
      </c>
      <c r="AE542" s="50">
        <v>2.3656500326318512E-3</v>
      </c>
      <c r="AF542" s="50">
        <v>2.1424286231899996E-3</v>
      </c>
      <c r="AG542" s="30">
        <v>2.1248496805672343E-3</v>
      </c>
      <c r="AH542" s="88">
        <v>2.0437121442301422E-3</v>
      </c>
    </row>
    <row r="543" spans="1:34" ht="15" customHeight="1" x14ac:dyDescent="0.25">
      <c r="A543" s="47" t="s">
        <v>10</v>
      </c>
      <c r="B543" s="47" t="s">
        <v>11</v>
      </c>
      <c r="C543" s="47" t="s">
        <v>12</v>
      </c>
      <c r="D543" s="47" t="s">
        <v>13</v>
      </c>
      <c r="E543" s="47" t="s">
        <v>14</v>
      </c>
      <c r="F543" s="47" t="s">
        <v>44</v>
      </c>
      <c r="G543" s="47" t="s">
        <v>60</v>
      </c>
      <c r="H543" s="48" t="s">
        <v>16</v>
      </c>
      <c r="I543" s="49">
        <v>25</v>
      </c>
      <c r="J543" s="50">
        <v>0</v>
      </c>
      <c r="K543" s="50">
        <v>0</v>
      </c>
      <c r="L543" s="50">
        <v>0</v>
      </c>
      <c r="M543" s="50">
        <v>0</v>
      </c>
      <c r="N543" s="50">
        <v>0</v>
      </c>
      <c r="O543" s="50">
        <v>0</v>
      </c>
      <c r="P543" s="50">
        <v>0</v>
      </c>
      <c r="Q543" s="50">
        <v>0</v>
      </c>
      <c r="R543" s="50">
        <v>0</v>
      </c>
      <c r="S543" s="50">
        <v>0</v>
      </c>
      <c r="T543" s="50">
        <v>0</v>
      </c>
      <c r="U543" s="50">
        <v>2.8737487591718524E-7</v>
      </c>
      <c r="V543" s="50">
        <v>2.3046937197218627E-7</v>
      </c>
      <c r="W543" s="50">
        <v>2.7513657622152874E-7</v>
      </c>
      <c r="X543" s="50">
        <v>4.4599327736309625E-7</v>
      </c>
      <c r="Y543" s="50">
        <v>4.1832527339982556E-7</v>
      </c>
      <c r="Z543" s="50">
        <v>0</v>
      </c>
      <c r="AA543" s="50">
        <v>0</v>
      </c>
      <c r="AB543" s="50">
        <v>0</v>
      </c>
      <c r="AC543" s="50">
        <v>0</v>
      </c>
      <c r="AD543" s="50">
        <v>0</v>
      </c>
      <c r="AE543" s="50">
        <v>0</v>
      </c>
      <c r="AF543" s="50">
        <v>0</v>
      </c>
      <c r="AG543" s="30">
        <v>0</v>
      </c>
      <c r="AH543" s="88">
        <v>0</v>
      </c>
    </row>
    <row r="544" spans="1:34" ht="15" customHeight="1" x14ac:dyDescent="0.25">
      <c r="A544" s="47" t="s">
        <v>10</v>
      </c>
      <c r="B544" s="47" t="s">
        <v>11</v>
      </c>
      <c r="C544" s="47" t="s">
        <v>12</v>
      </c>
      <c r="D544" s="47" t="s">
        <v>13</v>
      </c>
      <c r="E544" s="47" t="s">
        <v>14</v>
      </c>
      <c r="F544" s="47" t="s">
        <v>44</v>
      </c>
      <c r="G544" s="47" t="s">
        <v>60</v>
      </c>
      <c r="H544" s="48" t="s">
        <v>17</v>
      </c>
      <c r="I544" s="49">
        <v>1</v>
      </c>
      <c r="J544" s="50">
        <v>0</v>
      </c>
      <c r="K544" s="50">
        <v>0</v>
      </c>
      <c r="L544" s="50">
        <v>0</v>
      </c>
      <c r="M544" s="50">
        <v>0</v>
      </c>
      <c r="N544" s="50">
        <v>0</v>
      </c>
      <c r="O544" s="50">
        <v>0</v>
      </c>
      <c r="P544" s="50">
        <v>0</v>
      </c>
      <c r="Q544" s="50">
        <v>0</v>
      </c>
      <c r="R544" s="50">
        <v>0</v>
      </c>
      <c r="S544" s="50">
        <v>0</v>
      </c>
      <c r="T544" s="50">
        <v>0</v>
      </c>
      <c r="U544" s="50">
        <v>2.9905662751694739E-4</v>
      </c>
      <c r="V544" s="50">
        <v>2.2231451521302197E-4</v>
      </c>
      <c r="W544" s="50">
        <v>2.5458112333487501E-4</v>
      </c>
      <c r="X544" s="50">
        <v>4.6084058071928371E-4</v>
      </c>
      <c r="Y544" s="50">
        <v>4.4038964424829714E-4</v>
      </c>
      <c r="Z544" s="50">
        <v>0</v>
      </c>
      <c r="AA544" s="50">
        <v>0</v>
      </c>
      <c r="AB544" s="50">
        <v>0</v>
      </c>
      <c r="AC544" s="50">
        <v>0</v>
      </c>
      <c r="AD544" s="50">
        <v>0</v>
      </c>
      <c r="AE544" s="50">
        <v>0</v>
      </c>
      <c r="AF544" s="50">
        <v>0</v>
      </c>
      <c r="AG544" s="30">
        <v>0</v>
      </c>
      <c r="AH544" s="88">
        <v>0</v>
      </c>
    </row>
    <row r="545" spans="1:34" ht="15" customHeight="1" x14ac:dyDescent="0.25">
      <c r="A545" s="47" t="s">
        <v>10</v>
      </c>
      <c r="B545" s="47" t="s">
        <v>11</v>
      </c>
      <c r="C545" s="47" t="s">
        <v>12</v>
      </c>
      <c r="D545" s="47" t="s">
        <v>13</v>
      </c>
      <c r="E545" s="47" t="s">
        <v>14</v>
      </c>
      <c r="F545" s="47" t="s">
        <v>44</v>
      </c>
      <c r="G545" s="47" t="s">
        <v>60</v>
      </c>
      <c r="H545" s="48" t="s">
        <v>18</v>
      </c>
      <c r="I545" s="49">
        <v>298</v>
      </c>
      <c r="J545" s="50">
        <v>0</v>
      </c>
      <c r="K545" s="50">
        <v>0</v>
      </c>
      <c r="L545" s="50">
        <v>0</v>
      </c>
      <c r="M545" s="50">
        <v>0</v>
      </c>
      <c r="N545" s="50">
        <v>0</v>
      </c>
      <c r="O545" s="50">
        <v>0</v>
      </c>
      <c r="P545" s="50">
        <v>0</v>
      </c>
      <c r="Q545" s="50">
        <v>0</v>
      </c>
      <c r="R545" s="50">
        <v>0</v>
      </c>
      <c r="S545" s="50">
        <v>0</v>
      </c>
      <c r="T545" s="50">
        <v>0</v>
      </c>
      <c r="U545" s="50">
        <v>6.8510170418656954E-7</v>
      </c>
      <c r="V545" s="50">
        <v>5.4943898278169191E-7</v>
      </c>
      <c r="W545" s="50">
        <v>6.5592559771212446E-7</v>
      </c>
      <c r="X545" s="50">
        <v>1.0632479732336213E-6</v>
      </c>
      <c r="Y545" s="50">
        <v>9.9728745178518416E-7</v>
      </c>
      <c r="Z545" s="50">
        <v>0</v>
      </c>
      <c r="AA545" s="50">
        <v>0</v>
      </c>
      <c r="AB545" s="50">
        <v>0</v>
      </c>
      <c r="AC545" s="50">
        <v>0</v>
      </c>
      <c r="AD545" s="50">
        <v>0</v>
      </c>
      <c r="AE545" s="50">
        <v>0</v>
      </c>
      <c r="AF545" s="50">
        <v>0</v>
      </c>
      <c r="AG545" s="30">
        <v>0</v>
      </c>
      <c r="AH545" s="88">
        <v>0</v>
      </c>
    </row>
    <row r="546" spans="1:34" ht="15" customHeight="1" x14ac:dyDescent="0.25">
      <c r="A546" s="47" t="s">
        <v>10</v>
      </c>
      <c r="B546" s="47" t="s">
        <v>11</v>
      </c>
      <c r="C546" s="47" t="s">
        <v>12</v>
      </c>
      <c r="D546" s="47" t="s">
        <v>13</v>
      </c>
      <c r="E546" s="47" t="s">
        <v>14</v>
      </c>
      <c r="F546" s="47" t="s">
        <v>44</v>
      </c>
      <c r="G546" s="47" t="s">
        <v>61</v>
      </c>
      <c r="H546" s="48" t="s">
        <v>16</v>
      </c>
      <c r="I546" s="49">
        <v>25</v>
      </c>
      <c r="J546" s="50">
        <v>1.3329520000000045E-5</v>
      </c>
      <c r="K546" s="50">
        <v>0</v>
      </c>
      <c r="L546" s="50">
        <v>0</v>
      </c>
      <c r="M546" s="50">
        <v>0</v>
      </c>
      <c r="N546" s="50">
        <v>0</v>
      </c>
      <c r="O546" s="50">
        <v>4.7703527999999898E-6</v>
      </c>
      <c r="P546" s="50">
        <v>7.6492095999999971E-6</v>
      </c>
      <c r="Q546" s="50">
        <v>0</v>
      </c>
      <c r="R546" s="50">
        <v>0</v>
      </c>
      <c r="S546" s="50">
        <v>0</v>
      </c>
      <c r="T546" s="50">
        <v>2.6514371301196793E-6</v>
      </c>
      <c r="U546" s="50">
        <v>0</v>
      </c>
      <c r="V546" s="50">
        <v>0</v>
      </c>
      <c r="W546" s="50">
        <v>0</v>
      </c>
      <c r="X546" s="50">
        <v>0</v>
      </c>
      <c r="Y546" s="50">
        <v>0</v>
      </c>
      <c r="Z546" s="50">
        <v>8.0710400000000006E-6</v>
      </c>
      <c r="AA546" s="50">
        <v>7.8652799999999993E-6</v>
      </c>
      <c r="AB546" s="50">
        <v>0</v>
      </c>
      <c r="AC546" s="50">
        <v>0</v>
      </c>
      <c r="AD546" s="50">
        <v>0</v>
      </c>
      <c r="AE546" s="50">
        <v>0</v>
      </c>
      <c r="AF546" s="50">
        <v>0</v>
      </c>
      <c r="AG546" s="30">
        <v>0</v>
      </c>
      <c r="AH546" s="88">
        <v>0</v>
      </c>
    </row>
    <row r="547" spans="1:34" ht="15" customHeight="1" x14ac:dyDescent="0.25">
      <c r="A547" s="47" t="s">
        <v>10</v>
      </c>
      <c r="B547" s="47" t="s">
        <v>11</v>
      </c>
      <c r="C547" s="47" t="s">
        <v>12</v>
      </c>
      <c r="D547" s="47" t="s">
        <v>13</v>
      </c>
      <c r="E547" s="47" t="s">
        <v>14</v>
      </c>
      <c r="F547" s="47" t="s">
        <v>44</v>
      </c>
      <c r="G547" s="47" t="s">
        <v>61</v>
      </c>
      <c r="H547" s="48" t="s">
        <v>18</v>
      </c>
      <c r="I547" s="49">
        <v>298</v>
      </c>
      <c r="J547" s="50">
        <v>3.1281051060000094E-5</v>
      </c>
      <c r="K547" s="50">
        <v>0</v>
      </c>
      <c r="L547" s="50">
        <v>0</v>
      </c>
      <c r="M547" s="50">
        <v>0</v>
      </c>
      <c r="N547" s="50">
        <v>0</v>
      </c>
      <c r="O547" s="50">
        <v>1.1194825433399976E-5</v>
      </c>
      <c r="P547" s="50">
        <v>1.7950782628799992E-5</v>
      </c>
      <c r="Q547" s="50">
        <v>0</v>
      </c>
      <c r="R547" s="50">
        <v>0</v>
      </c>
      <c r="S547" s="50">
        <v>0</v>
      </c>
      <c r="T547" s="50">
        <v>6.222260085108358E-6</v>
      </c>
      <c r="U547" s="50">
        <v>0</v>
      </c>
      <c r="V547" s="50">
        <v>0</v>
      </c>
      <c r="W547" s="50">
        <v>0</v>
      </c>
      <c r="X547" s="50">
        <v>0</v>
      </c>
      <c r="Y547" s="50">
        <v>0</v>
      </c>
      <c r="Z547" s="50">
        <v>1.894071312E-5</v>
      </c>
      <c r="AA547" s="50">
        <v>1.8457845840000003E-5</v>
      </c>
      <c r="AB547" s="50">
        <v>0</v>
      </c>
      <c r="AC547" s="50">
        <v>0</v>
      </c>
      <c r="AD547" s="50">
        <v>0</v>
      </c>
      <c r="AE547" s="50">
        <v>0</v>
      </c>
      <c r="AF547" s="50">
        <v>0</v>
      </c>
      <c r="AG547" s="30">
        <v>0</v>
      </c>
      <c r="AH547" s="88">
        <v>0</v>
      </c>
    </row>
    <row r="548" spans="1:34" ht="15" customHeight="1" x14ac:dyDescent="0.25">
      <c r="A548" s="47" t="s">
        <v>10</v>
      </c>
      <c r="B548" s="47" t="s">
        <v>11</v>
      </c>
      <c r="C548" s="47" t="s">
        <v>12</v>
      </c>
      <c r="D548" s="47" t="s">
        <v>13</v>
      </c>
      <c r="E548" s="47" t="s">
        <v>14</v>
      </c>
      <c r="F548" s="47" t="s">
        <v>44</v>
      </c>
      <c r="G548" s="47" t="s">
        <v>62</v>
      </c>
      <c r="H548" s="48" t="s">
        <v>16</v>
      </c>
      <c r="I548" s="49">
        <v>25</v>
      </c>
      <c r="J548" s="50">
        <v>0</v>
      </c>
      <c r="K548" s="50">
        <v>0</v>
      </c>
      <c r="L548" s="50">
        <v>0</v>
      </c>
      <c r="M548" s="50">
        <v>0</v>
      </c>
      <c r="N548" s="50">
        <v>0</v>
      </c>
      <c r="O548" s="50">
        <v>3.2828441599999994E-4</v>
      </c>
      <c r="P548" s="50">
        <v>2.5474206400000015E-4</v>
      </c>
      <c r="Q548" s="50">
        <v>2.1656320000000001E-4</v>
      </c>
      <c r="R548" s="50">
        <v>7.2320480000000024E-4</v>
      </c>
      <c r="S548" s="50">
        <v>0</v>
      </c>
      <c r="T548" s="50">
        <v>0</v>
      </c>
      <c r="U548" s="50">
        <v>0</v>
      </c>
      <c r="V548" s="50">
        <v>0</v>
      </c>
      <c r="W548" s="50">
        <v>0</v>
      </c>
      <c r="X548" s="50">
        <v>0</v>
      </c>
      <c r="Y548" s="50">
        <v>0</v>
      </c>
      <c r="Z548" s="50">
        <v>0</v>
      </c>
      <c r="AA548" s="50">
        <v>0</v>
      </c>
      <c r="AB548" s="50">
        <v>0</v>
      </c>
      <c r="AC548" s="50">
        <v>0</v>
      </c>
      <c r="AD548" s="50">
        <v>0</v>
      </c>
      <c r="AE548" s="50">
        <v>0</v>
      </c>
      <c r="AF548" s="50">
        <v>0</v>
      </c>
      <c r="AG548" s="30">
        <v>0</v>
      </c>
      <c r="AH548" s="88">
        <v>0</v>
      </c>
    </row>
    <row r="549" spans="1:34" ht="15" customHeight="1" x14ac:dyDescent="0.25">
      <c r="A549" s="47" t="s">
        <v>10</v>
      </c>
      <c r="B549" s="47" t="s">
        <v>11</v>
      </c>
      <c r="C549" s="47" t="s">
        <v>12</v>
      </c>
      <c r="D549" s="47" t="s">
        <v>13</v>
      </c>
      <c r="E549" s="47" t="s">
        <v>14</v>
      </c>
      <c r="F549" s="47" t="s">
        <v>44</v>
      </c>
      <c r="G549" s="47" t="s">
        <v>62</v>
      </c>
      <c r="H549" s="48" t="s">
        <v>17</v>
      </c>
      <c r="I549" s="49">
        <v>1</v>
      </c>
      <c r="J549" s="50">
        <v>0</v>
      </c>
      <c r="K549" s="50">
        <v>0</v>
      </c>
      <c r="L549" s="50">
        <v>0</v>
      </c>
      <c r="M549" s="50">
        <v>0</v>
      </c>
      <c r="N549" s="50">
        <v>0</v>
      </c>
      <c r="O549" s="50">
        <v>1.2829473980380798E-2</v>
      </c>
      <c r="P549" s="50">
        <v>9.9554122051182057E-3</v>
      </c>
      <c r="Q549" s="50">
        <v>8.4633683601599997E-3</v>
      </c>
      <c r="R549" s="50">
        <v>2.8263105745740008E-2</v>
      </c>
      <c r="S549" s="50">
        <v>0</v>
      </c>
      <c r="T549" s="50">
        <v>0</v>
      </c>
      <c r="U549" s="50">
        <v>0</v>
      </c>
      <c r="V549" s="50">
        <v>0</v>
      </c>
      <c r="W549" s="50">
        <v>0</v>
      </c>
      <c r="X549" s="50">
        <v>0</v>
      </c>
      <c r="Y549" s="50">
        <v>0</v>
      </c>
      <c r="Z549" s="50">
        <v>0</v>
      </c>
      <c r="AA549" s="50">
        <v>0</v>
      </c>
      <c r="AB549" s="50">
        <v>0</v>
      </c>
      <c r="AC549" s="50">
        <v>0</v>
      </c>
      <c r="AD549" s="50">
        <v>0</v>
      </c>
      <c r="AE549" s="50">
        <v>0</v>
      </c>
      <c r="AF549" s="50">
        <v>0</v>
      </c>
      <c r="AG549" s="30">
        <v>0</v>
      </c>
      <c r="AH549" s="88">
        <v>0</v>
      </c>
    </row>
    <row r="550" spans="1:34" ht="15" customHeight="1" x14ac:dyDescent="0.25">
      <c r="A550" s="47" t="s">
        <v>10</v>
      </c>
      <c r="B550" s="47" t="s">
        <v>11</v>
      </c>
      <c r="C550" s="47" t="s">
        <v>12</v>
      </c>
      <c r="D550" s="47" t="s">
        <v>13</v>
      </c>
      <c r="E550" s="47" t="s">
        <v>14</v>
      </c>
      <c r="F550" s="47" t="s">
        <v>44</v>
      </c>
      <c r="G550" s="47" t="s">
        <v>62</v>
      </c>
      <c r="H550" s="48" t="s">
        <v>18</v>
      </c>
      <c r="I550" s="49">
        <v>298</v>
      </c>
      <c r="J550" s="50">
        <v>0</v>
      </c>
      <c r="K550" s="50">
        <v>0</v>
      </c>
      <c r="L550" s="50">
        <v>0</v>
      </c>
      <c r="M550" s="50">
        <v>0</v>
      </c>
      <c r="N550" s="50">
        <v>0</v>
      </c>
      <c r="O550" s="50">
        <v>5.1360096883199999E-4</v>
      </c>
      <c r="P550" s="50">
        <v>3.9854395912800018E-4</v>
      </c>
      <c r="Q550" s="50">
        <v>3.3881312640000004E-4</v>
      </c>
      <c r="R550" s="50">
        <v>1.1314539096000003E-3</v>
      </c>
      <c r="S550" s="50">
        <v>0</v>
      </c>
      <c r="T550" s="50">
        <v>0</v>
      </c>
      <c r="U550" s="50">
        <v>0</v>
      </c>
      <c r="V550" s="50">
        <v>0</v>
      </c>
      <c r="W550" s="50">
        <v>0</v>
      </c>
      <c r="X550" s="50">
        <v>0</v>
      </c>
      <c r="Y550" s="50">
        <v>0</v>
      </c>
      <c r="Z550" s="50">
        <v>0</v>
      </c>
      <c r="AA550" s="50">
        <v>0</v>
      </c>
      <c r="AB550" s="50">
        <v>0</v>
      </c>
      <c r="AC550" s="50">
        <v>0</v>
      </c>
      <c r="AD550" s="50">
        <v>0</v>
      </c>
      <c r="AE550" s="50">
        <v>0</v>
      </c>
      <c r="AF550" s="50">
        <v>0</v>
      </c>
      <c r="AG550" s="30">
        <v>0</v>
      </c>
      <c r="AH550" s="88">
        <v>0</v>
      </c>
    </row>
    <row r="551" spans="1:34" ht="15" customHeight="1" x14ac:dyDescent="0.25">
      <c r="A551" s="47" t="s">
        <v>10</v>
      </c>
      <c r="B551" s="47" t="s">
        <v>11</v>
      </c>
      <c r="C551" s="47" t="s">
        <v>12</v>
      </c>
      <c r="D551" s="47" t="s">
        <v>13</v>
      </c>
      <c r="E551" s="47" t="s">
        <v>14</v>
      </c>
      <c r="F551" s="47" t="s">
        <v>44</v>
      </c>
      <c r="G551" s="47" t="s">
        <v>63</v>
      </c>
      <c r="H551" s="48" t="s">
        <v>16</v>
      </c>
      <c r="I551" s="49">
        <v>25</v>
      </c>
      <c r="J551" s="50">
        <v>1.5851591249999985E-3</v>
      </c>
      <c r="K551" s="50">
        <v>1.724860224999994E-3</v>
      </c>
      <c r="L551" s="50">
        <v>7.5781887500000014E-4</v>
      </c>
      <c r="M551" s="50">
        <v>6.7983629999999909E-4</v>
      </c>
      <c r="N551" s="50">
        <v>1.0109057942500003E-3</v>
      </c>
      <c r="O551" s="50">
        <v>1.2421089257499975E-3</v>
      </c>
      <c r="P551" s="50">
        <v>1.5428370292499987E-3</v>
      </c>
      <c r="Q551" s="50">
        <v>1.2185299499999961E-3</v>
      </c>
      <c r="R551" s="50">
        <v>2.6833949999999966E-4</v>
      </c>
      <c r="S551" s="50">
        <v>4.3287408093628353E-4</v>
      </c>
      <c r="T551" s="50">
        <v>5.4637459462694433E-4</v>
      </c>
      <c r="U551" s="50">
        <v>1.0989038753450144E-4</v>
      </c>
      <c r="V551" s="50">
        <v>1.2095000674438075E-6</v>
      </c>
      <c r="W551" s="50">
        <v>1.3433180062200297E-6</v>
      </c>
      <c r="X551" s="50">
        <v>1.0603598884975667E-6</v>
      </c>
      <c r="Y551" s="50">
        <v>0</v>
      </c>
      <c r="Z551" s="50">
        <v>0</v>
      </c>
      <c r="AA551" s="50">
        <v>0</v>
      </c>
      <c r="AB551" s="50">
        <v>0</v>
      </c>
      <c r="AC551" s="50">
        <v>0</v>
      </c>
      <c r="AD551" s="50">
        <v>0</v>
      </c>
      <c r="AE551" s="50">
        <v>0</v>
      </c>
      <c r="AF551" s="50">
        <v>0</v>
      </c>
      <c r="AG551" s="30">
        <v>0</v>
      </c>
      <c r="AH551" s="88">
        <v>0</v>
      </c>
    </row>
    <row r="552" spans="1:34" ht="15" customHeight="1" x14ac:dyDescent="0.25">
      <c r="A552" s="47" t="s">
        <v>10</v>
      </c>
      <c r="B552" s="47" t="s">
        <v>11</v>
      </c>
      <c r="C552" s="47" t="s">
        <v>12</v>
      </c>
      <c r="D552" s="47" t="s">
        <v>13</v>
      </c>
      <c r="E552" s="47" t="s">
        <v>14</v>
      </c>
      <c r="F552" s="47" t="s">
        <v>44</v>
      </c>
      <c r="G552" s="47" t="s">
        <v>63</v>
      </c>
      <c r="H552" s="48" t="s">
        <v>17</v>
      </c>
      <c r="I552" s="49">
        <v>1</v>
      </c>
      <c r="J552" s="50">
        <v>0.58818049859999955</v>
      </c>
      <c r="K552" s="50">
        <v>0.64001722675999795</v>
      </c>
      <c r="L552" s="50">
        <v>0.28119213820000005</v>
      </c>
      <c r="M552" s="50">
        <v>0.25225634927999963</v>
      </c>
      <c r="N552" s="50">
        <v>0.37510118998280018</v>
      </c>
      <c r="O552" s="50">
        <v>0.46089016284919909</v>
      </c>
      <c r="P552" s="50">
        <v>0.57247669259879952</v>
      </c>
      <c r="Q552" s="50">
        <v>0.45214107671999865</v>
      </c>
      <c r="R552" s="50">
        <v>9.9568591199999862E-2</v>
      </c>
      <c r="S552" s="50">
        <v>0.16061989534086679</v>
      </c>
      <c r="T552" s="50">
        <v>0.20273477685721236</v>
      </c>
      <c r="U552" s="50">
        <v>4.4050000358384439E-2</v>
      </c>
      <c r="V552" s="50">
        <v>5.1486754409453648E-4</v>
      </c>
      <c r="W552" s="50">
        <v>5.6113715573138511E-4</v>
      </c>
      <c r="X552" s="50">
        <v>4.3195615390199412E-4</v>
      </c>
      <c r="Y552" s="50">
        <v>0</v>
      </c>
      <c r="Z552" s="50">
        <v>0</v>
      </c>
      <c r="AA552" s="50">
        <v>0</v>
      </c>
      <c r="AB552" s="50">
        <v>0</v>
      </c>
      <c r="AC552" s="50">
        <v>0</v>
      </c>
      <c r="AD552" s="50">
        <v>0</v>
      </c>
      <c r="AE552" s="50">
        <v>0</v>
      </c>
      <c r="AF552" s="50">
        <v>0</v>
      </c>
      <c r="AG552" s="30">
        <v>0</v>
      </c>
      <c r="AH552" s="88">
        <v>0</v>
      </c>
    </row>
    <row r="553" spans="1:34" ht="15" customHeight="1" x14ac:dyDescent="0.25">
      <c r="A553" s="47" t="s">
        <v>10</v>
      </c>
      <c r="B553" s="47" t="s">
        <v>11</v>
      </c>
      <c r="C553" s="47" t="s">
        <v>12</v>
      </c>
      <c r="D553" s="47" t="s">
        <v>13</v>
      </c>
      <c r="E553" s="47" t="s">
        <v>14</v>
      </c>
      <c r="F553" s="47" t="s">
        <v>44</v>
      </c>
      <c r="G553" s="47" t="s">
        <v>63</v>
      </c>
      <c r="H553" s="48" t="s">
        <v>18</v>
      </c>
      <c r="I553" s="49">
        <v>298</v>
      </c>
      <c r="J553" s="50">
        <v>2.7483777119999978E-3</v>
      </c>
      <c r="K553" s="50">
        <v>2.9905940191999902E-3</v>
      </c>
      <c r="L553" s="50">
        <v>1.3139201440000002E-3</v>
      </c>
      <c r="M553" s="50">
        <v>1.1787125375999983E-3</v>
      </c>
      <c r="N553" s="50">
        <v>1.7527268461760004E-3</v>
      </c>
      <c r="O553" s="50">
        <v>2.1535910392639955E-3</v>
      </c>
      <c r="P553" s="50">
        <v>2.6749988928959981E-3</v>
      </c>
      <c r="Q553" s="50">
        <v>2.112709382399994E-3</v>
      </c>
      <c r="R553" s="50">
        <v>4.6525190399999928E-4</v>
      </c>
      <c r="S553" s="50">
        <v>7.5052495196516352E-4</v>
      </c>
      <c r="T553" s="50">
        <v>9.4731420624773492E-4</v>
      </c>
      <c r="U553" s="50">
        <v>1.8852216325345919E-4</v>
      </c>
      <c r="V553" s="50">
        <v>2.1092701818283762E-6</v>
      </c>
      <c r="W553" s="50">
        <v>2.3290691831480372E-6</v>
      </c>
      <c r="X553" s="50">
        <v>1.8384712539477806E-6</v>
      </c>
      <c r="Y553" s="50">
        <v>0</v>
      </c>
      <c r="Z553" s="50">
        <v>0</v>
      </c>
      <c r="AA553" s="50">
        <v>0</v>
      </c>
      <c r="AB553" s="50">
        <v>0</v>
      </c>
      <c r="AC553" s="50">
        <v>0</v>
      </c>
      <c r="AD553" s="50">
        <v>0</v>
      </c>
      <c r="AE553" s="50">
        <v>0</v>
      </c>
      <c r="AF553" s="50">
        <v>0</v>
      </c>
      <c r="AG553" s="30">
        <v>0</v>
      </c>
      <c r="AH553" s="88">
        <v>0</v>
      </c>
    </row>
    <row r="554" spans="1:34" ht="15" customHeight="1" x14ac:dyDescent="0.25">
      <c r="A554" s="47" t="s">
        <v>10</v>
      </c>
      <c r="B554" s="47" t="s">
        <v>11</v>
      </c>
      <c r="C554" s="47" t="s">
        <v>12</v>
      </c>
      <c r="D554" s="47" t="s">
        <v>13</v>
      </c>
      <c r="E554" s="47" t="s">
        <v>14</v>
      </c>
      <c r="F554" s="47" t="s">
        <v>44</v>
      </c>
      <c r="G554" s="47" t="s">
        <v>64</v>
      </c>
      <c r="H554" s="48" t="s">
        <v>16</v>
      </c>
      <c r="I554" s="49">
        <v>25</v>
      </c>
      <c r="J554" s="50">
        <v>1.0949999999999989E-8</v>
      </c>
      <c r="K554" s="50">
        <v>2.2874999999999872E-8</v>
      </c>
      <c r="L554" s="50">
        <v>0</v>
      </c>
      <c r="M554" s="50">
        <v>1.9275000000000088E-8</v>
      </c>
      <c r="N554" s="50">
        <v>1.4634900000000001E-7</v>
      </c>
      <c r="O554" s="50">
        <v>3.6858749999999999E-8</v>
      </c>
      <c r="P554" s="50">
        <v>4.0788000000000001E-8</v>
      </c>
      <c r="Q554" s="50">
        <v>4.3274999999999976E-8</v>
      </c>
      <c r="R554" s="50">
        <v>8.8499999999999965E-9</v>
      </c>
      <c r="S554" s="50">
        <v>9.3455591178326821E-9</v>
      </c>
      <c r="T554" s="50">
        <v>1.3339483354403707E-8</v>
      </c>
      <c r="U554" s="50">
        <v>1.6860413336531837E-7</v>
      </c>
      <c r="V554" s="50">
        <v>1.2029235325280825E-6</v>
      </c>
      <c r="W554" s="50">
        <v>1.579233029855838E-6</v>
      </c>
      <c r="X554" s="50">
        <v>6.544804548756314E-7</v>
      </c>
      <c r="Y554" s="50">
        <v>6.7808933414818898E-6</v>
      </c>
      <c r="Z554" s="50">
        <v>1.4797957404860665E-5</v>
      </c>
      <c r="AA554" s="50">
        <v>2.0937457432405247E-6</v>
      </c>
      <c r="AB554" s="50">
        <v>1.3442671988985425E-5</v>
      </c>
      <c r="AC554" s="50">
        <v>4.085873402937142E-6</v>
      </c>
      <c r="AD554" s="50">
        <v>2.1144963343498972E-7</v>
      </c>
      <c r="AE554" s="50">
        <v>1.1297564877033384E-5</v>
      </c>
      <c r="AF554" s="50">
        <v>3.4372214262060699E-5</v>
      </c>
      <c r="AG554" s="30">
        <v>1.3410526410653984E-5</v>
      </c>
      <c r="AH554" s="88">
        <v>3.9569664264728404E-6</v>
      </c>
    </row>
    <row r="555" spans="1:34" ht="15" customHeight="1" x14ac:dyDescent="0.25">
      <c r="A555" s="47" t="s">
        <v>10</v>
      </c>
      <c r="B555" s="47" t="s">
        <v>11</v>
      </c>
      <c r="C555" s="47" t="s">
        <v>12</v>
      </c>
      <c r="D555" s="47" t="s">
        <v>13</v>
      </c>
      <c r="E555" s="47" t="s">
        <v>14</v>
      </c>
      <c r="F555" s="47" t="s">
        <v>44</v>
      </c>
      <c r="G555" s="47" t="s">
        <v>64</v>
      </c>
      <c r="H555" s="48" t="s">
        <v>17</v>
      </c>
      <c r="I555" s="49">
        <v>1</v>
      </c>
      <c r="J555" s="50">
        <v>8.9731599999999912E-6</v>
      </c>
      <c r="K555" s="50">
        <v>1.8745299999999897E-5</v>
      </c>
      <c r="L555" s="50">
        <v>0</v>
      </c>
      <c r="M555" s="50">
        <v>1.579522000000007E-5</v>
      </c>
      <c r="N555" s="50">
        <v>1.199281272E-4</v>
      </c>
      <c r="O555" s="50">
        <v>3.0204516999999998E-5</v>
      </c>
      <c r="P555" s="50">
        <v>3.3424406400000001E-5</v>
      </c>
      <c r="Q555" s="50">
        <v>3.5462419999999982E-5</v>
      </c>
      <c r="R555" s="50">
        <v>7.2522799999999969E-6</v>
      </c>
      <c r="S555" s="50">
        <v>7.8503759154223114E-6</v>
      </c>
      <c r="T555" s="50">
        <v>1.0963276719539259E-5</v>
      </c>
      <c r="U555" s="50">
        <v>7.7903786853673936E-3</v>
      </c>
      <c r="V555" s="50">
        <v>1.0610169094303051E-3</v>
      </c>
      <c r="W555" s="50">
        <v>1.3577537585823492E-3</v>
      </c>
      <c r="X555" s="50">
        <v>5.5927408724835981E-4</v>
      </c>
      <c r="Y555" s="50">
        <v>5.7571430771196841E-3</v>
      </c>
      <c r="Z555" s="50">
        <v>1.2574864679498735E-2</v>
      </c>
      <c r="AA555" s="50">
        <v>1.7890344817310781E-3</v>
      </c>
      <c r="AB555" s="50">
        <v>1.3697408860413863E-2</v>
      </c>
      <c r="AC555" s="50">
        <v>3.987509193082911E-3</v>
      </c>
      <c r="AD555" s="50">
        <v>1.9687441345843341E-4</v>
      </c>
      <c r="AE555" s="50">
        <v>1.105897840780925E-2</v>
      </c>
      <c r="AF555" s="50">
        <v>3.7715798210437163E-2</v>
      </c>
      <c r="AG555" s="30">
        <v>1.5950072499470169E-2</v>
      </c>
      <c r="AH555" s="88">
        <v>4.0732189730349217E-3</v>
      </c>
    </row>
    <row r="556" spans="1:34" ht="15" customHeight="1" x14ac:dyDescent="0.25">
      <c r="A556" s="47" t="s">
        <v>10</v>
      </c>
      <c r="B556" s="47" t="s">
        <v>11</v>
      </c>
      <c r="C556" s="47" t="s">
        <v>12</v>
      </c>
      <c r="D556" s="47" t="s">
        <v>13</v>
      </c>
      <c r="E556" s="47" t="s">
        <v>14</v>
      </c>
      <c r="F556" s="47" t="s">
        <v>44</v>
      </c>
      <c r="G556" s="47" t="s">
        <v>64</v>
      </c>
      <c r="H556" s="48" t="s">
        <v>18</v>
      </c>
      <c r="I556" s="49">
        <v>298</v>
      </c>
      <c r="J556" s="50">
        <v>2.6104799999999974E-8</v>
      </c>
      <c r="K556" s="50">
        <v>5.4533999999999699E-8</v>
      </c>
      <c r="L556" s="50">
        <v>0</v>
      </c>
      <c r="M556" s="50">
        <v>4.595160000000021E-8</v>
      </c>
      <c r="N556" s="50">
        <v>3.4889601600000001E-7</v>
      </c>
      <c r="O556" s="50">
        <v>8.7871259999999997E-8</v>
      </c>
      <c r="P556" s="50">
        <v>9.723859199999999E-8</v>
      </c>
      <c r="Q556" s="50">
        <v>1.0316759999999995E-7</v>
      </c>
      <c r="R556" s="50">
        <v>2.109839999999999E-8</v>
      </c>
      <c r="S556" s="50">
        <v>2.227981293691311E-8</v>
      </c>
      <c r="T556" s="50">
        <v>3.1801328316898431E-8</v>
      </c>
      <c r="U556" s="50">
        <v>4.6708267100104188E-7</v>
      </c>
      <c r="V556" s="50">
        <v>2.8530665068164992E-6</v>
      </c>
      <c r="W556" s="50">
        <v>3.7648915431763176E-6</v>
      </c>
      <c r="X556" s="50">
        <v>1.5602814044235055E-6</v>
      </c>
      <c r="Y556" s="50">
        <v>1.6165649726092821E-5</v>
      </c>
      <c r="Z556" s="50">
        <v>3.527833045318782E-5</v>
      </c>
      <c r="AA556" s="50">
        <v>4.9914898518854113E-6</v>
      </c>
      <c r="AB556" s="50">
        <v>3.2047330021741251E-5</v>
      </c>
      <c r="AC556" s="50">
        <v>9.7407221926021462E-6</v>
      </c>
      <c r="AD556" s="50">
        <v>5.0409592610901538E-7</v>
      </c>
      <c r="AE556" s="50">
        <v>2.6933394666847591E-5</v>
      </c>
      <c r="AF556" s="50">
        <v>8.1943358800752738E-5</v>
      </c>
      <c r="AG556" s="30">
        <v>3.1970694962999089E-5</v>
      </c>
      <c r="AH556" s="88">
        <v>9.433407960711253E-6</v>
      </c>
    </row>
    <row r="557" spans="1:34" ht="15" customHeight="1" x14ac:dyDescent="0.25">
      <c r="A557" s="47" t="s">
        <v>10</v>
      </c>
      <c r="B557" s="47" t="s">
        <v>11</v>
      </c>
      <c r="C557" s="47" t="s">
        <v>12</v>
      </c>
      <c r="D557" s="47" t="s">
        <v>13</v>
      </c>
      <c r="E557" s="47" t="s">
        <v>14</v>
      </c>
      <c r="F557" s="47" t="s">
        <v>44</v>
      </c>
      <c r="G557" s="47" t="s">
        <v>65</v>
      </c>
      <c r="H557" s="48" t="s">
        <v>16</v>
      </c>
      <c r="I557" s="49">
        <v>25</v>
      </c>
      <c r="J557" s="50">
        <v>2.173379624999998E-3</v>
      </c>
      <c r="K557" s="50">
        <v>1.5827843250000003E-3</v>
      </c>
      <c r="L557" s="50">
        <v>8.5405380000000322E-4</v>
      </c>
      <c r="M557" s="50">
        <v>1.0283178000000067E-3</v>
      </c>
      <c r="N557" s="50">
        <v>1.0162713885000008E-3</v>
      </c>
      <c r="O557" s="50">
        <v>1.3093256894999993E-3</v>
      </c>
      <c r="P557" s="50">
        <v>1.2219199784999997E-3</v>
      </c>
      <c r="Q557" s="50">
        <v>8.8644472499999896E-4</v>
      </c>
      <c r="R557" s="50">
        <v>1.1706626250000071E-3</v>
      </c>
      <c r="S557" s="50">
        <v>3.4598861958890191E-3</v>
      </c>
      <c r="T557" s="50">
        <v>3.4595399330024056E-3</v>
      </c>
      <c r="U557" s="50">
        <v>1.2696008586223996E-3</v>
      </c>
      <c r="V557" s="50">
        <v>6.5795657146959854E-4</v>
      </c>
      <c r="W557" s="50">
        <v>7.1983786350094574E-4</v>
      </c>
      <c r="X557" s="50">
        <v>7.7266445885450349E-4</v>
      </c>
      <c r="Y557" s="50">
        <v>8.6497581444504204E-4</v>
      </c>
      <c r="Z557" s="50">
        <v>7.5530987395169922E-4</v>
      </c>
      <c r="AA557" s="50">
        <v>8.7471774318313494E-4</v>
      </c>
      <c r="AB557" s="50">
        <v>9.8237052063622965E-4</v>
      </c>
      <c r="AC557" s="50">
        <v>9.0187395517098807E-4</v>
      </c>
      <c r="AD557" s="50">
        <v>9.6671187483194168E-4</v>
      </c>
      <c r="AE557" s="50">
        <v>8.9304968846498406E-4</v>
      </c>
      <c r="AF557" s="50">
        <v>9.3167993390871223E-4</v>
      </c>
      <c r="AG557" s="30">
        <v>8.9699938850009797E-4</v>
      </c>
      <c r="AH557" s="88">
        <v>8.5762423878537686E-4</v>
      </c>
    </row>
    <row r="558" spans="1:34" ht="15" customHeight="1" x14ac:dyDescent="0.25">
      <c r="A558" s="47" t="s">
        <v>10</v>
      </c>
      <c r="B558" s="47" t="s">
        <v>11</v>
      </c>
      <c r="C558" s="47" t="s">
        <v>12</v>
      </c>
      <c r="D558" s="47" t="s">
        <v>13</v>
      </c>
      <c r="E558" s="47" t="s">
        <v>14</v>
      </c>
      <c r="F558" s="47" t="s">
        <v>44</v>
      </c>
      <c r="G558" s="47" t="s">
        <v>65</v>
      </c>
      <c r="H558" s="48" t="s">
        <v>17</v>
      </c>
      <c r="I558" s="49">
        <v>1</v>
      </c>
      <c r="J558" s="50">
        <v>1.7097253049999985</v>
      </c>
      <c r="K558" s="50">
        <v>1.2451236690000003</v>
      </c>
      <c r="L558" s="50">
        <v>0.67185565600000252</v>
      </c>
      <c r="M558" s="50">
        <v>0.80894333600000523</v>
      </c>
      <c r="N558" s="50">
        <v>0.79946682562000071</v>
      </c>
      <c r="O558" s="50">
        <v>1.0300028757399997</v>
      </c>
      <c r="P558" s="50">
        <v>0.96124371641999984</v>
      </c>
      <c r="Q558" s="50">
        <v>0.69733651699999899</v>
      </c>
      <c r="R558" s="50">
        <v>0.92092126500000571</v>
      </c>
      <c r="S558" s="50">
        <v>2.5304465099772098</v>
      </c>
      <c r="T558" s="50">
        <v>2.0082069872806758</v>
      </c>
      <c r="U558" s="50">
        <v>0.82940558599594649</v>
      </c>
      <c r="V558" s="50">
        <v>0.35964869427518381</v>
      </c>
      <c r="W558" s="50">
        <v>0.39108652466384092</v>
      </c>
      <c r="X558" s="50">
        <v>0.40570414421458473</v>
      </c>
      <c r="Y558" s="50">
        <v>0.47933627442376525</v>
      </c>
      <c r="Z558" s="50">
        <v>0.41694136028853057</v>
      </c>
      <c r="AA558" s="50">
        <v>0.49285145465017877</v>
      </c>
      <c r="AB558" s="50">
        <v>0.56530447077786217</v>
      </c>
      <c r="AC558" s="50">
        <v>0.48232362734839174</v>
      </c>
      <c r="AD558" s="50">
        <v>0.51037633934637605</v>
      </c>
      <c r="AE558" s="50">
        <v>0.46058964569492833</v>
      </c>
      <c r="AF558" s="50">
        <v>0.51303708765358058</v>
      </c>
      <c r="AG558" s="30">
        <v>0.48209047654083997</v>
      </c>
      <c r="AH558" s="88">
        <v>0.38206502776035833</v>
      </c>
    </row>
    <row r="559" spans="1:34" ht="15" customHeight="1" x14ac:dyDescent="0.25">
      <c r="A559" s="47" t="s">
        <v>10</v>
      </c>
      <c r="B559" s="47" t="s">
        <v>11</v>
      </c>
      <c r="C559" s="47" t="s">
        <v>12</v>
      </c>
      <c r="D559" s="47" t="s">
        <v>13</v>
      </c>
      <c r="E559" s="47" t="s">
        <v>14</v>
      </c>
      <c r="F559" s="47" t="s">
        <v>44</v>
      </c>
      <c r="G559" s="47" t="s">
        <v>65</v>
      </c>
      <c r="H559" s="48" t="s">
        <v>18</v>
      </c>
      <c r="I559" s="49">
        <v>298</v>
      </c>
      <c r="J559" s="50">
        <v>5.181337025999995E-3</v>
      </c>
      <c r="K559" s="50">
        <v>3.7733578308000006E-3</v>
      </c>
      <c r="L559" s="50">
        <v>2.0360642592000076E-3</v>
      </c>
      <c r="M559" s="50">
        <v>2.451509635200016E-3</v>
      </c>
      <c r="N559" s="50">
        <v>2.4227909901840023E-3</v>
      </c>
      <c r="O559" s="50">
        <v>3.1214324437679988E-3</v>
      </c>
      <c r="P559" s="50">
        <v>2.913057228744E-3</v>
      </c>
      <c r="Q559" s="50">
        <v>2.1132842243999973E-3</v>
      </c>
      <c r="R559" s="50">
        <v>2.7908596980000177E-3</v>
      </c>
      <c r="S559" s="50">
        <v>8.2483686909994216E-3</v>
      </c>
      <c r="T559" s="50">
        <v>8.2475432002777349E-3</v>
      </c>
      <c r="U559" s="50">
        <v>3.0243307875815625E-3</v>
      </c>
      <c r="V559" s="50">
        <v>1.6694742921831789E-3</v>
      </c>
      <c r="W559" s="50">
        <v>1.8322391106554343E-3</v>
      </c>
      <c r="X559" s="50">
        <v>1.9685507144193396E-3</v>
      </c>
      <c r="Y559" s="50">
        <v>2.1953661085573105E-3</v>
      </c>
      <c r="Z559" s="50">
        <v>1.9129262733506558E-3</v>
      </c>
      <c r="AA559" s="50">
        <v>2.2049198913784828E-3</v>
      </c>
      <c r="AB559" s="50">
        <v>2.4948451957365284E-3</v>
      </c>
      <c r="AC559" s="50">
        <v>2.3074273482754882E-3</v>
      </c>
      <c r="AD559" s="50">
        <v>2.4842179803811286E-3</v>
      </c>
      <c r="AE559" s="50">
        <v>2.2776336802708928E-3</v>
      </c>
      <c r="AF559" s="50">
        <v>2.3778665114235283E-3</v>
      </c>
      <c r="AG559" s="30">
        <v>2.2938541619899225E-3</v>
      </c>
      <c r="AH559" s="88">
        <v>2.1762322903791935E-3</v>
      </c>
    </row>
    <row r="560" spans="1:34" ht="15" customHeight="1" x14ac:dyDescent="0.25">
      <c r="A560" s="47" t="s">
        <v>10</v>
      </c>
      <c r="B560" s="47" t="s">
        <v>11</v>
      </c>
      <c r="C560" s="47" t="s">
        <v>12</v>
      </c>
      <c r="D560" s="47" t="s">
        <v>13</v>
      </c>
      <c r="E560" s="47" t="s">
        <v>14</v>
      </c>
      <c r="F560" s="47" t="s">
        <v>44</v>
      </c>
      <c r="G560" s="47" t="s">
        <v>545</v>
      </c>
      <c r="H560" s="48" t="s">
        <v>16</v>
      </c>
      <c r="I560" s="49">
        <v>25</v>
      </c>
      <c r="J560" s="50">
        <v>0</v>
      </c>
      <c r="K560" s="50">
        <v>0</v>
      </c>
      <c r="L560" s="50">
        <v>0</v>
      </c>
      <c r="M560" s="50">
        <v>0</v>
      </c>
      <c r="N560" s="50">
        <v>0</v>
      </c>
      <c r="O560" s="50">
        <v>0</v>
      </c>
      <c r="P560" s="50">
        <v>0</v>
      </c>
      <c r="Q560" s="50">
        <v>0</v>
      </c>
      <c r="R560" s="50">
        <v>0</v>
      </c>
      <c r="S560" s="50">
        <v>0</v>
      </c>
      <c r="T560" s="50">
        <v>1.8253371337173779E-10</v>
      </c>
      <c r="U560" s="50">
        <v>1.2121460420805772E-10</v>
      </c>
      <c r="V560" s="50">
        <v>2.5968102647432779E-10</v>
      </c>
      <c r="W560" s="50">
        <v>1.3194205655102992E-8</v>
      </c>
      <c r="X560" s="50">
        <v>1.0941170541707737E-8</v>
      </c>
      <c r="Y560" s="50">
        <v>1.348158969875519E-8</v>
      </c>
      <c r="Z560" s="50">
        <v>6.8671935643476766E-8</v>
      </c>
      <c r="AA560" s="50">
        <v>5.1698343574586114E-8</v>
      </c>
      <c r="AB560" s="50">
        <v>7.5563151970039394E-8</v>
      </c>
      <c r="AC560" s="50">
        <v>1.3775021037739791E-7</v>
      </c>
      <c r="AD560" s="50">
        <v>1.2066373297425982E-7</v>
      </c>
      <c r="AE560" s="50">
        <v>9.0184203253059276E-8</v>
      </c>
      <c r="AF560" s="50">
        <v>1.6446454325696417E-7</v>
      </c>
      <c r="AG560" s="30">
        <v>2.9653192077586286E-7</v>
      </c>
      <c r="AH560" s="88">
        <v>1.4279970139469351E-7</v>
      </c>
    </row>
    <row r="561" spans="1:34" ht="15" customHeight="1" x14ac:dyDescent="0.25">
      <c r="A561" s="47" t="s">
        <v>10</v>
      </c>
      <c r="B561" s="47" t="s">
        <v>11</v>
      </c>
      <c r="C561" s="47" t="s">
        <v>12</v>
      </c>
      <c r="D561" s="47" t="s">
        <v>13</v>
      </c>
      <c r="E561" s="47" t="s">
        <v>14</v>
      </c>
      <c r="F561" s="47" t="s">
        <v>44</v>
      </c>
      <c r="G561" s="47" t="s">
        <v>545</v>
      </c>
      <c r="H561" s="48" t="s">
        <v>18</v>
      </c>
      <c r="I561" s="49">
        <v>298</v>
      </c>
      <c r="J561" s="50">
        <v>0</v>
      </c>
      <c r="K561" s="50">
        <v>0</v>
      </c>
      <c r="L561" s="50">
        <v>0</v>
      </c>
      <c r="M561" s="50">
        <v>0</v>
      </c>
      <c r="N561" s="50">
        <v>0</v>
      </c>
      <c r="O561" s="50">
        <v>0</v>
      </c>
      <c r="P561" s="50">
        <v>0</v>
      </c>
      <c r="Q561" s="50">
        <v>0</v>
      </c>
      <c r="R561" s="50">
        <v>0</v>
      </c>
      <c r="S561" s="50">
        <v>0</v>
      </c>
      <c r="T561" s="50">
        <v>4.3516037267822292E-10</v>
      </c>
      <c r="U561" s="50">
        <v>2.8897561643200962E-10</v>
      </c>
      <c r="V561" s="50">
        <v>6.1432127706055664E-10</v>
      </c>
      <c r="W561" s="50">
        <v>3.1427223293971528E-8</v>
      </c>
      <c r="X561" s="50">
        <v>2.6075273200755012E-8</v>
      </c>
      <c r="Y561" s="50">
        <v>3.214010984183237E-8</v>
      </c>
      <c r="Z561" s="50">
        <v>1.6371389457404867E-7</v>
      </c>
      <c r="AA561" s="50">
        <v>1.2324885108181328E-7</v>
      </c>
      <c r="AB561" s="50">
        <v>1.8014255429657392E-7</v>
      </c>
      <c r="AC561" s="50">
        <v>3.283965015397166E-7</v>
      </c>
      <c r="AD561" s="50">
        <v>2.8766233941063536E-7</v>
      </c>
      <c r="AE561" s="50">
        <v>2.1499914055529337E-7</v>
      </c>
      <c r="AF561" s="50">
        <v>3.9208347112460256E-7</v>
      </c>
      <c r="AG561" s="30">
        <v>7.0693209912965738E-7</v>
      </c>
      <c r="AH561" s="88">
        <v>3.4043448812494939E-7</v>
      </c>
    </row>
    <row r="562" spans="1:34" ht="15" customHeight="1" x14ac:dyDescent="0.25">
      <c r="A562" s="47" t="s">
        <v>10</v>
      </c>
      <c r="B562" s="47" t="s">
        <v>11</v>
      </c>
      <c r="C562" s="47" t="s">
        <v>12</v>
      </c>
      <c r="D562" s="47" t="s">
        <v>13</v>
      </c>
      <c r="E562" s="47" t="s">
        <v>14</v>
      </c>
      <c r="F562" s="47" t="s">
        <v>44</v>
      </c>
      <c r="G562" s="47" t="s">
        <v>66</v>
      </c>
      <c r="H562" s="48" t="s">
        <v>16</v>
      </c>
      <c r="I562" s="49">
        <v>25</v>
      </c>
      <c r="J562" s="50">
        <v>1.0337250000000015E-6</v>
      </c>
      <c r="K562" s="50">
        <v>0</v>
      </c>
      <c r="L562" s="50">
        <v>0</v>
      </c>
      <c r="M562" s="50">
        <v>4.2825000000000046E-7</v>
      </c>
      <c r="N562" s="50">
        <v>2.5395682500000085E-6</v>
      </c>
      <c r="O562" s="50">
        <v>2.8801792500000054E-6</v>
      </c>
      <c r="P562" s="50">
        <v>0</v>
      </c>
      <c r="Q562" s="50">
        <v>0</v>
      </c>
      <c r="R562" s="50">
        <v>0</v>
      </c>
      <c r="S562" s="50">
        <v>0</v>
      </c>
      <c r="T562" s="50">
        <v>0</v>
      </c>
      <c r="U562" s="50">
        <v>0</v>
      </c>
      <c r="V562" s="50">
        <v>0</v>
      </c>
      <c r="W562" s="50">
        <v>0</v>
      </c>
      <c r="X562" s="50">
        <v>0</v>
      </c>
      <c r="Y562" s="50">
        <v>0</v>
      </c>
      <c r="Z562" s="50">
        <v>0</v>
      </c>
      <c r="AA562" s="50">
        <v>0</v>
      </c>
      <c r="AB562" s="50">
        <v>0</v>
      </c>
      <c r="AC562" s="50">
        <v>0</v>
      </c>
      <c r="AD562" s="50">
        <v>0</v>
      </c>
      <c r="AE562" s="50">
        <v>0</v>
      </c>
      <c r="AF562" s="50">
        <v>0</v>
      </c>
      <c r="AG562" s="30">
        <v>0</v>
      </c>
      <c r="AH562" s="88">
        <v>0</v>
      </c>
    </row>
    <row r="563" spans="1:34" ht="15" customHeight="1" x14ac:dyDescent="0.25">
      <c r="A563" s="47" t="s">
        <v>10</v>
      </c>
      <c r="B563" s="47" t="s">
        <v>11</v>
      </c>
      <c r="C563" s="47" t="s">
        <v>12</v>
      </c>
      <c r="D563" s="47" t="s">
        <v>13</v>
      </c>
      <c r="E563" s="47" t="s">
        <v>14</v>
      </c>
      <c r="F563" s="47" t="s">
        <v>44</v>
      </c>
      <c r="G563" s="47" t="s">
        <v>66</v>
      </c>
      <c r="H563" s="48" t="s">
        <v>17</v>
      </c>
      <c r="I563" s="49">
        <v>1</v>
      </c>
      <c r="J563" s="50">
        <v>1.0351033000000015E-3</v>
      </c>
      <c r="K563" s="50">
        <v>0</v>
      </c>
      <c r="L563" s="50">
        <v>0</v>
      </c>
      <c r="M563" s="50">
        <v>4.2882100000000045E-4</v>
      </c>
      <c r="N563" s="50">
        <v>2.5429543410000078E-3</v>
      </c>
      <c r="O563" s="50">
        <v>2.8840194890000052E-3</v>
      </c>
      <c r="P563" s="50">
        <v>0</v>
      </c>
      <c r="Q563" s="50">
        <v>0</v>
      </c>
      <c r="R563" s="50">
        <v>0</v>
      </c>
      <c r="S563" s="50">
        <v>0</v>
      </c>
      <c r="T563" s="50">
        <v>0</v>
      </c>
      <c r="U563" s="50">
        <v>0</v>
      </c>
      <c r="V563" s="50">
        <v>0</v>
      </c>
      <c r="W563" s="50">
        <v>0</v>
      </c>
      <c r="X563" s="50">
        <v>0</v>
      </c>
      <c r="Y563" s="50">
        <v>0</v>
      </c>
      <c r="Z563" s="50">
        <v>0</v>
      </c>
      <c r="AA563" s="50">
        <v>0</v>
      </c>
      <c r="AB563" s="50">
        <v>0</v>
      </c>
      <c r="AC563" s="50">
        <v>0</v>
      </c>
      <c r="AD563" s="50">
        <v>0</v>
      </c>
      <c r="AE563" s="50">
        <v>0</v>
      </c>
      <c r="AF563" s="50">
        <v>0</v>
      </c>
      <c r="AG563" s="30">
        <v>0</v>
      </c>
      <c r="AH563" s="88">
        <v>0</v>
      </c>
    </row>
    <row r="564" spans="1:34" ht="15" customHeight="1" x14ac:dyDescent="0.25">
      <c r="A564" s="47" t="s">
        <v>10</v>
      </c>
      <c r="B564" s="47" t="s">
        <v>11</v>
      </c>
      <c r="C564" s="47" t="s">
        <v>12</v>
      </c>
      <c r="D564" s="47" t="s">
        <v>13</v>
      </c>
      <c r="E564" s="47" t="s">
        <v>14</v>
      </c>
      <c r="F564" s="47" t="s">
        <v>44</v>
      </c>
      <c r="G564" s="47" t="s">
        <v>66</v>
      </c>
      <c r="H564" s="48" t="s">
        <v>18</v>
      </c>
      <c r="I564" s="49">
        <v>298</v>
      </c>
      <c r="J564" s="50">
        <v>2.4644004000000036E-6</v>
      </c>
      <c r="K564" s="50">
        <v>0</v>
      </c>
      <c r="L564" s="50">
        <v>0</v>
      </c>
      <c r="M564" s="50">
        <v>1.0209480000000009E-6</v>
      </c>
      <c r="N564" s="50">
        <v>6.0543307080000193E-6</v>
      </c>
      <c r="O564" s="50">
        <v>6.8663473320000135E-6</v>
      </c>
      <c r="P564" s="50">
        <v>0</v>
      </c>
      <c r="Q564" s="50">
        <v>0</v>
      </c>
      <c r="R564" s="50">
        <v>0</v>
      </c>
      <c r="S564" s="50">
        <v>0</v>
      </c>
      <c r="T564" s="50">
        <v>0</v>
      </c>
      <c r="U564" s="50">
        <v>0</v>
      </c>
      <c r="V564" s="50">
        <v>0</v>
      </c>
      <c r="W564" s="50">
        <v>0</v>
      </c>
      <c r="X564" s="50">
        <v>0</v>
      </c>
      <c r="Y564" s="50">
        <v>0</v>
      </c>
      <c r="Z564" s="50">
        <v>0</v>
      </c>
      <c r="AA564" s="50">
        <v>0</v>
      </c>
      <c r="AB564" s="50">
        <v>0</v>
      </c>
      <c r="AC564" s="50">
        <v>0</v>
      </c>
      <c r="AD564" s="50">
        <v>0</v>
      </c>
      <c r="AE564" s="50">
        <v>0</v>
      </c>
      <c r="AF564" s="50">
        <v>0</v>
      </c>
      <c r="AG564" s="30">
        <v>0</v>
      </c>
      <c r="AH564" s="88">
        <v>0</v>
      </c>
    </row>
    <row r="565" spans="1:34" ht="15" customHeight="1" x14ac:dyDescent="0.25">
      <c r="A565" s="47" t="s">
        <v>10</v>
      </c>
      <c r="B565" s="47" t="s">
        <v>11</v>
      </c>
      <c r="C565" s="47" t="s">
        <v>12</v>
      </c>
      <c r="D565" s="47" t="s">
        <v>13</v>
      </c>
      <c r="E565" s="47" t="s">
        <v>14</v>
      </c>
      <c r="F565" s="47" t="s">
        <v>44</v>
      </c>
      <c r="G565" s="47" t="s">
        <v>67</v>
      </c>
      <c r="H565" s="48" t="s">
        <v>16</v>
      </c>
      <c r="I565" s="49">
        <v>25</v>
      </c>
      <c r="J565" s="50">
        <v>8.1668799999999857E-5</v>
      </c>
      <c r="K565" s="50">
        <v>2.6879999999999944E-7</v>
      </c>
      <c r="L565" s="50">
        <v>7.4756000000000028E-5</v>
      </c>
      <c r="M565" s="50">
        <v>1.4110639999999989E-4</v>
      </c>
      <c r="N565" s="50">
        <v>1.6602017599999993E-4</v>
      </c>
      <c r="O565" s="50">
        <v>1.5744294399999998E-4</v>
      </c>
      <c r="P565" s="50">
        <v>1.3420642399999995E-4</v>
      </c>
      <c r="Q565" s="50">
        <v>1.1780159999999983E-4</v>
      </c>
      <c r="R565" s="50">
        <v>6.6492799999999974E-5</v>
      </c>
      <c r="S565" s="50">
        <v>1.875043090623194E-4</v>
      </c>
      <c r="T565" s="50">
        <v>1.0756124245749298E-4</v>
      </c>
      <c r="U565" s="50">
        <v>6.3725003504742453E-5</v>
      </c>
      <c r="V565" s="50">
        <v>0</v>
      </c>
      <c r="W565" s="50">
        <v>0</v>
      </c>
      <c r="X565" s="50">
        <v>0</v>
      </c>
      <c r="Y565" s="50">
        <v>0</v>
      </c>
      <c r="Z565" s="50">
        <v>0</v>
      </c>
      <c r="AA565" s="50">
        <v>0</v>
      </c>
      <c r="AB565" s="50">
        <v>0</v>
      </c>
      <c r="AC565" s="50">
        <v>0</v>
      </c>
      <c r="AD565" s="50">
        <v>0</v>
      </c>
      <c r="AE565" s="50">
        <v>0</v>
      </c>
      <c r="AF565" s="50">
        <v>0</v>
      </c>
      <c r="AG565" s="30">
        <v>0</v>
      </c>
      <c r="AH565" s="88">
        <v>0</v>
      </c>
    </row>
    <row r="566" spans="1:34" ht="15" customHeight="1" x14ac:dyDescent="0.25">
      <c r="A566" s="47" t="s">
        <v>10</v>
      </c>
      <c r="B566" s="47" t="s">
        <v>11</v>
      </c>
      <c r="C566" s="47" t="s">
        <v>12</v>
      </c>
      <c r="D566" s="47" t="s">
        <v>13</v>
      </c>
      <c r="E566" s="47" t="s">
        <v>14</v>
      </c>
      <c r="F566" s="47" t="s">
        <v>44</v>
      </c>
      <c r="G566" s="47" t="s">
        <v>67</v>
      </c>
      <c r="H566" s="48" t="s">
        <v>17</v>
      </c>
      <c r="I566" s="49">
        <v>1</v>
      </c>
      <c r="J566" s="50">
        <v>7.0210667359999878E-3</v>
      </c>
      <c r="K566" s="50">
        <v>2.3108735999999949E-5</v>
      </c>
      <c r="L566" s="50">
        <v>6.4267733200000015E-3</v>
      </c>
      <c r="M566" s="50">
        <v>1.213091720799999E-2</v>
      </c>
      <c r="N566" s="50">
        <v>1.4272754530719998E-2</v>
      </c>
      <c r="O566" s="50">
        <v>1.3535369895679996E-2</v>
      </c>
      <c r="P566" s="50">
        <v>1.1537726271279997E-2</v>
      </c>
      <c r="Q566" s="50">
        <v>1.0127403551999987E-2</v>
      </c>
      <c r="R566" s="50">
        <v>5.7163860159999969E-3</v>
      </c>
      <c r="S566" s="50">
        <v>1.518185209375391E-2</v>
      </c>
      <c r="T566" s="50">
        <v>9.5459735383803118E-3</v>
      </c>
      <c r="U566" s="50">
        <v>6.0277961053573853E-3</v>
      </c>
      <c r="V566" s="50">
        <v>0</v>
      </c>
      <c r="W566" s="50">
        <v>0</v>
      </c>
      <c r="X566" s="50">
        <v>0</v>
      </c>
      <c r="Y566" s="50">
        <v>0</v>
      </c>
      <c r="Z566" s="50">
        <v>0</v>
      </c>
      <c r="AA566" s="50">
        <v>0</v>
      </c>
      <c r="AB566" s="50">
        <v>0</v>
      </c>
      <c r="AC566" s="50">
        <v>0</v>
      </c>
      <c r="AD566" s="50">
        <v>0</v>
      </c>
      <c r="AE566" s="50">
        <v>0</v>
      </c>
      <c r="AF566" s="50">
        <v>0</v>
      </c>
      <c r="AG566" s="30">
        <v>0</v>
      </c>
      <c r="AH566" s="88">
        <v>0</v>
      </c>
    </row>
    <row r="567" spans="1:34" ht="15" customHeight="1" x14ac:dyDescent="0.25">
      <c r="A567" s="47" t="s">
        <v>10</v>
      </c>
      <c r="B567" s="47" t="s">
        <v>11</v>
      </c>
      <c r="C567" s="47" t="s">
        <v>12</v>
      </c>
      <c r="D567" s="47" t="s">
        <v>13</v>
      </c>
      <c r="E567" s="47" t="s">
        <v>14</v>
      </c>
      <c r="F567" s="47" t="s">
        <v>44</v>
      </c>
      <c r="G567" s="47" t="s">
        <v>67</v>
      </c>
      <c r="H567" s="48" t="s">
        <v>18</v>
      </c>
      <c r="I567" s="49">
        <v>298</v>
      </c>
      <c r="J567" s="50">
        <v>1.2777083759999978E-4</v>
      </c>
      <c r="K567" s="50">
        <v>4.20537599999999E-7</v>
      </c>
      <c r="L567" s="50">
        <v>1.1695576200000004E-4</v>
      </c>
      <c r="M567" s="50">
        <v>2.2076096279999988E-4</v>
      </c>
      <c r="N567" s="50">
        <v>2.5973856535199994E-4</v>
      </c>
      <c r="O567" s="50">
        <v>2.4631948588799997E-4</v>
      </c>
      <c r="P567" s="50">
        <v>2.0996595034799995E-4</v>
      </c>
      <c r="Q567" s="50">
        <v>1.8430060319999975E-4</v>
      </c>
      <c r="R567" s="50">
        <v>1.0402798559999997E-4</v>
      </c>
      <c r="S567" s="50">
        <v>2.933504915279987E-4</v>
      </c>
      <c r="T567" s="50">
        <v>1.6827956382474776E-4</v>
      </c>
      <c r="U567" s="50">
        <v>9.9873601789136356E-5</v>
      </c>
      <c r="V567" s="50">
        <v>0</v>
      </c>
      <c r="W567" s="50">
        <v>0</v>
      </c>
      <c r="X567" s="50">
        <v>0</v>
      </c>
      <c r="Y567" s="50">
        <v>0</v>
      </c>
      <c r="Z567" s="50">
        <v>0</v>
      </c>
      <c r="AA567" s="50">
        <v>0</v>
      </c>
      <c r="AB567" s="50">
        <v>0</v>
      </c>
      <c r="AC567" s="50">
        <v>0</v>
      </c>
      <c r="AD567" s="50">
        <v>0</v>
      </c>
      <c r="AE567" s="50">
        <v>0</v>
      </c>
      <c r="AF567" s="50">
        <v>0</v>
      </c>
      <c r="AG567" s="30">
        <v>0</v>
      </c>
      <c r="AH567" s="88">
        <v>0</v>
      </c>
    </row>
    <row r="568" spans="1:34" ht="15" customHeight="1" x14ac:dyDescent="0.25">
      <c r="A568" s="47" t="s">
        <v>10</v>
      </c>
      <c r="B568" s="47" t="s">
        <v>11</v>
      </c>
      <c r="C568" s="47" t="s">
        <v>12</v>
      </c>
      <c r="D568" s="47" t="s">
        <v>13</v>
      </c>
      <c r="E568" s="47" t="s">
        <v>14</v>
      </c>
      <c r="F568" s="47" t="s">
        <v>44</v>
      </c>
      <c r="G568" s="47" t="s">
        <v>68</v>
      </c>
      <c r="H568" s="48" t="s">
        <v>16</v>
      </c>
      <c r="I568" s="49">
        <v>25</v>
      </c>
      <c r="J568" s="50">
        <v>1.0644487500000026E-4</v>
      </c>
      <c r="K568" s="50">
        <v>6.788580000000025E-5</v>
      </c>
      <c r="L568" s="50">
        <v>4.1250000000000002E-8</v>
      </c>
      <c r="M568" s="50">
        <v>1.5142297500000002E-4</v>
      </c>
      <c r="N568" s="50">
        <v>2.5900715250000004E-5</v>
      </c>
      <c r="O568" s="50">
        <v>5.1981743999999774E-5</v>
      </c>
      <c r="P568" s="50">
        <v>6.394089449999991E-5</v>
      </c>
      <c r="Q568" s="50">
        <v>7.7304000000000302E-5</v>
      </c>
      <c r="R568" s="50">
        <v>2.476289999999999E-5</v>
      </c>
      <c r="S568" s="50">
        <v>0</v>
      </c>
      <c r="T568" s="50">
        <v>0</v>
      </c>
      <c r="U568" s="50">
        <v>0</v>
      </c>
      <c r="V568" s="50">
        <v>0</v>
      </c>
      <c r="W568" s="50">
        <v>0</v>
      </c>
      <c r="X568" s="50">
        <v>0</v>
      </c>
      <c r="Y568" s="50">
        <v>0</v>
      </c>
      <c r="Z568" s="50">
        <v>0</v>
      </c>
      <c r="AA568" s="50">
        <v>0</v>
      </c>
      <c r="AB568" s="50">
        <v>0</v>
      </c>
      <c r="AC568" s="50">
        <v>0</v>
      </c>
      <c r="AD568" s="50">
        <v>0</v>
      </c>
      <c r="AE568" s="50">
        <v>0</v>
      </c>
      <c r="AF568" s="50">
        <v>0</v>
      </c>
      <c r="AG568" s="30">
        <v>0</v>
      </c>
      <c r="AH568" s="88">
        <v>0</v>
      </c>
    </row>
    <row r="569" spans="1:34" ht="15" customHeight="1" x14ac:dyDescent="0.25">
      <c r="A569" s="47" t="s">
        <v>10</v>
      </c>
      <c r="B569" s="47" t="s">
        <v>11</v>
      </c>
      <c r="C569" s="47" t="s">
        <v>12</v>
      </c>
      <c r="D569" s="47" t="s">
        <v>13</v>
      </c>
      <c r="E569" s="47" t="s">
        <v>14</v>
      </c>
      <c r="F569" s="47" t="s">
        <v>44</v>
      </c>
      <c r="G569" s="47" t="s">
        <v>68</v>
      </c>
      <c r="H569" s="48" t="s">
        <v>17</v>
      </c>
      <c r="I569" s="49">
        <v>1</v>
      </c>
      <c r="J569" s="50">
        <v>0.10502561000000026</v>
      </c>
      <c r="K569" s="50">
        <v>6.6980656000000249E-2</v>
      </c>
      <c r="L569" s="50">
        <v>4.0700000000000007E-5</v>
      </c>
      <c r="M569" s="50">
        <v>0.14940400200000001</v>
      </c>
      <c r="N569" s="50">
        <v>2.5555372380000003E-2</v>
      </c>
      <c r="O569" s="50">
        <v>5.1288654079999781E-2</v>
      </c>
      <c r="P569" s="50">
        <v>6.3088349239999911E-2</v>
      </c>
      <c r="Q569" s="50">
        <v>7.627328000000029E-2</v>
      </c>
      <c r="R569" s="50">
        <v>2.4432727999999987E-2</v>
      </c>
      <c r="S569" s="50">
        <v>0</v>
      </c>
      <c r="T569" s="50">
        <v>0</v>
      </c>
      <c r="U569" s="50">
        <v>0</v>
      </c>
      <c r="V569" s="50">
        <v>0</v>
      </c>
      <c r="W569" s="50">
        <v>0</v>
      </c>
      <c r="X569" s="50">
        <v>0</v>
      </c>
      <c r="Y569" s="50">
        <v>0</v>
      </c>
      <c r="Z569" s="50">
        <v>0</v>
      </c>
      <c r="AA569" s="50">
        <v>0</v>
      </c>
      <c r="AB569" s="50">
        <v>0</v>
      </c>
      <c r="AC569" s="50">
        <v>0</v>
      </c>
      <c r="AD569" s="50">
        <v>0</v>
      </c>
      <c r="AE569" s="50">
        <v>0</v>
      </c>
      <c r="AF569" s="50">
        <v>0</v>
      </c>
      <c r="AG569" s="30">
        <v>0</v>
      </c>
      <c r="AH569" s="88">
        <v>0</v>
      </c>
    </row>
    <row r="570" spans="1:34" ht="15" customHeight="1" x14ac:dyDescent="0.25">
      <c r="A570" s="47" t="s">
        <v>10</v>
      </c>
      <c r="B570" s="47" t="s">
        <v>11</v>
      </c>
      <c r="C570" s="47" t="s">
        <v>12</v>
      </c>
      <c r="D570" s="47" t="s">
        <v>13</v>
      </c>
      <c r="E570" s="47" t="s">
        <v>14</v>
      </c>
      <c r="F570" s="47" t="s">
        <v>44</v>
      </c>
      <c r="G570" s="47" t="s">
        <v>68</v>
      </c>
      <c r="H570" s="48" t="s">
        <v>18</v>
      </c>
      <c r="I570" s="49">
        <v>298</v>
      </c>
      <c r="J570" s="50">
        <v>2.5376458200000062E-4</v>
      </c>
      <c r="K570" s="50">
        <v>1.618397472000006E-4</v>
      </c>
      <c r="L570" s="50">
        <v>9.8340000000000019E-8</v>
      </c>
      <c r="M570" s="50">
        <v>3.6099237240000003E-4</v>
      </c>
      <c r="N570" s="50">
        <v>6.1747305156000014E-5</v>
      </c>
      <c r="O570" s="50">
        <v>1.2392447769599948E-4</v>
      </c>
      <c r="P570" s="50">
        <v>1.5243509248799982E-4</v>
      </c>
      <c r="Q570" s="50">
        <v>1.8429273600000071E-4</v>
      </c>
      <c r="R570" s="50">
        <v>5.903475359999998E-5</v>
      </c>
      <c r="S570" s="50">
        <v>0</v>
      </c>
      <c r="T570" s="50">
        <v>0</v>
      </c>
      <c r="U570" s="50">
        <v>0</v>
      </c>
      <c r="V570" s="50">
        <v>0</v>
      </c>
      <c r="W570" s="50">
        <v>0</v>
      </c>
      <c r="X570" s="50">
        <v>0</v>
      </c>
      <c r="Y570" s="50">
        <v>0</v>
      </c>
      <c r="Z570" s="50">
        <v>0</v>
      </c>
      <c r="AA570" s="50">
        <v>0</v>
      </c>
      <c r="AB570" s="50">
        <v>0</v>
      </c>
      <c r="AC570" s="50">
        <v>0</v>
      </c>
      <c r="AD570" s="50">
        <v>0</v>
      </c>
      <c r="AE570" s="50">
        <v>0</v>
      </c>
      <c r="AF570" s="50">
        <v>0</v>
      </c>
      <c r="AG570" s="30">
        <v>0</v>
      </c>
      <c r="AH570" s="88">
        <v>0</v>
      </c>
    </row>
    <row r="571" spans="1:34" ht="15" customHeight="1" x14ac:dyDescent="0.25">
      <c r="A571" s="47" t="s">
        <v>10</v>
      </c>
      <c r="B571" s="47" t="s">
        <v>11</v>
      </c>
      <c r="C571" s="47" t="s">
        <v>12</v>
      </c>
      <c r="D571" s="47" t="s">
        <v>13</v>
      </c>
      <c r="E571" s="47" t="s">
        <v>14</v>
      </c>
      <c r="F571" s="47" t="s">
        <v>44</v>
      </c>
      <c r="G571" s="47" t="s">
        <v>619</v>
      </c>
      <c r="H571" s="48" t="s">
        <v>16</v>
      </c>
      <c r="I571" s="49">
        <v>25</v>
      </c>
      <c r="J571" s="50">
        <v>0</v>
      </c>
      <c r="K571" s="50">
        <v>0</v>
      </c>
      <c r="L571" s="50">
        <v>0</v>
      </c>
      <c r="M571" s="50">
        <v>0</v>
      </c>
      <c r="N571" s="50">
        <v>0</v>
      </c>
      <c r="O571" s="50">
        <v>0</v>
      </c>
      <c r="P571" s="50">
        <v>0</v>
      </c>
      <c r="Q571" s="50">
        <v>0</v>
      </c>
      <c r="R571" s="50">
        <v>0</v>
      </c>
      <c r="S571" s="50">
        <v>0</v>
      </c>
      <c r="T571" s="50">
        <v>0</v>
      </c>
      <c r="U571" s="50">
        <v>0</v>
      </c>
      <c r="V571" s="50">
        <v>0</v>
      </c>
      <c r="W571" s="50">
        <v>0</v>
      </c>
      <c r="X571" s="50">
        <v>0</v>
      </c>
      <c r="Y571" s="50">
        <v>0</v>
      </c>
      <c r="Z571" s="50">
        <v>0</v>
      </c>
      <c r="AA571" s="50">
        <v>0</v>
      </c>
      <c r="AB571" s="50">
        <v>0</v>
      </c>
      <c r="AC571" s="50">
        <v>0</v>
      </c>
      <c r="AD571" s="50">
        <v>0</v>
      </c>
      <c r="AE571" s="50">
        <v>0</v>
      </c>
      <c r="AF571" s="50">
        <v>0</v>
      </c>
      <c r="AG571" s="30">
        <v>0</v>
      </c>
      <c r="AH571" s="88">
        <v>7.8279927532050003E-6</v>
      </c>
    </row>
    <row r="572" spans="1:34" ht="15" customHeight="1" x14ac:dyDescent="0.25">
      <c r="A572" s="47" t="s">
        <v>10</v>
      </c>
      <c r="B572" s="47" t="s">
        <v>11</v>
      </c>
      <c r="C572" s="47" t="s">
        <v>12</v>
      </c>
      <c r="D572" s="47" t="s">
        <v>13</v>
      </c>
      <c r="E572" s="47" t="s">
        <v>14</v>
      </c>
      <c r="F572" s="47" t="s">
        <v>44</v>
      </c>
      <c r="G572" s="47" t="s">
        <v>619</v>
      </c>
      <c r="H572" s="48" t="s">
        <v>18</v>
      </c>
      <c r="I572" s="49">
        <v>298</v>
      </c>
      <c r="J572" s="50">
        <v>0</v>
      </c>
      <c r="K572" s="50">
        <v>0</v>
      </c>
      <c r="L572" s="50">
        <v>0</v>
      </c>
      <c r="M572" s="50">
        <v>0</v>
      </c>
      <c r="N572" s="50">
        <v>0</v>
      </c>
      <c r="O572" s="50">
        <v>0</v>
      </c>
      <c r="P572" s="50">
        <v>0</v>
      </c>
      <c r="Q572" s="50">
        <v>0</v>
      </c>
      <c r="R572" s="50">
        <v>0</v>
      </c>
      <c r="S572" s="50">
        <v>0</v>
      </c>
      <c r="T572" s="50">
        <v>0</v>
      </c>
      <c r="U572" s="50">
        <v>0</v>
      </c>
      <c r="V572" s="50">
        <v>0</v>
      </c>
      <c r="W572" s="50">
        <v>0</v>
      </c>
      <c r="X572" s="50">
        <v>0</v>
      </c>
      <c r="Y572" s="50">
        <v>0</v>
      </c>
      <c r="Z572" s="50">
        <v>0</v>
      </c>
      <c r="AA572" s="50">
        <v>0</v>
      </c>
      <c r="AB572" s="50">
        <v>0</v>
      </c>
      <c r="AC572" s="50">
        <v>0</v>
      </c>
      <c r="AD572" s="50">
        <v>0</v>
      </c>
      <c r="AE572" s="50">
        <v>0</v>
      </c>
      <c r="AF572" s="50">
        <v>0</v>
      </c>
      <c r="AG572" s="30">
        <v>0</v>
      </c>
      <c r="AH572" s="88">
        <v>1.2246613893948001E-5</v>
      </c>
    </row>
    <row r="573" spans="1:34" ht="15" customHeight="1" x14ac:dyDescent="0.25">
      <c r="A573" s="47" t="s">
        <v>10</v>
      </c>
      <c r="B573" s="47" t="s">
        <v>11</v>
      </c>
      <c r="C573" s="47" t="s">
        <v>12</v>
      </c>
      <c r="D573" s="47" t="s">
        <v>13</v>
      </c>
      <c r="E573" s="47" t="s">
        <v>14</v>
      </c>
      <c r="F573" s="47" t="s">
        <v>44</v>
      </c>
      <c r="G573" s="47" t="s">
        <v>620</v>
      </c>
      <c r="H573" s="48" t="s">
        <v>16</v>
      </c>
      <c r="I573" s="49">
        <v>25</v>
      </c>
      <c r="J573" s="50">
        <v>0</v>
      </c>
      <c r="K573" s="50">
        <v>0</v>
      </c>
      <c r="L573" s="50">
        <v>0</v>
      </c>
      <c r="M573" s="50">
        <v>0</v>
      </c>
      <c r="N573" s="50">
        <v>0</v>
      </c>
      <c r="O573" s="50">
        <v>0</v>
      </c>
      <c r="P573" s="50">
        <v>0</v>
      </c>
      <c r="Q573" s="50">
        <v>0</v>
      </c>
      <c r="R573" s="50">
        <v>0</v>
      </c>
      <c r="S573" s="50">
        <v>0</v>
      </c>
      <c r="T573" s="50">
        <v>0</v>
      </c>
      <c r="U573" s="50">
        <v>0</v>
      </c>
      <c r="V573" s="50">
        <v>0</v>
      </c>
      <c r="W573" s="50">
        <v>0</v>
      </c>
      <c r="X573" s="50">
        <v>0</v>
      </c>
      <c r="Y573" s="50">
        <v>0</v>
      </c>
      <c r="Z573" s="50">
        <v>0</v>
      </c>
      <c r="AA573" s="50">
        <v>0</v>
      </c>
      <c r="AB573" s="50">
        <v>0</v>
      </c>
      <c r="AC573" s="50">
        <v>0</v>
      </c>
      <c r="AD573" s="50">
        <v>0</v>
      </c>
      <c r="AE573" s="50">
        <v>0</v>
      </c>
      <c r="AF573" s="50">
        <v>0</v>
      </c>
      <c r="AG573" s="30">
        <v>0</v>
      </c>
      <c r="AH573" s="88">
        <v>1.624677741231E-6</v>
      </c>
    </row>
    <row r="574" spans="1:34" ht="15" customHeight="1" x14ac:dyDescent="0.25">
      <c r="A574" s="47" t="s">
        <v>10</v>
      </c>
      <c r="B574" s="47" t="s">
        <v>11</v>
      </c>
      <c r="C574" s="47" t="s">
        <v>12</v>
      </c>
      <c r="D574" s="47" t="s">
        <v>13</v>
      </c>
      <c r="E574" s="47" t="s">
        <v>14</v>
      </c>
      <c r="F574" s="47" t="s">
        <v>44</v>
      </c>
      <c r="G574" s="47" t="s">
        <v>620</v>
      </c>
      <c r="H574" s="48" t="s">
        <v>18</v>
      </c>
      <c r="I574" s="49">
        <v>298</v>
      </c>
      <c r="J574" s="50">
        <v>0</v>
      </c>
      <c r="K574" s="50">
        <v>0</v>
      </c>
      <c r="L574" s="50">
        <v>0</v>
      </c>
      <c r="M574" s="50">
        <v>0</v>
      </c>
      <c r="N574" s="50">
        <v>0</v>
      </c>
      <c r="O574" s="50">
        <v>0</v>
      </c>
      <c r="P574" s="50">
        <v>0</v>
      </c>
      <c r="Q574" s="50">
        <v>0</v>
      </c>
      <c r="R574" s="50">
        <v>0</v>
      </c>
      <c r="S574" s="50">
        <v>0</v>
      </c>
      <c r="T574" s="50">
        <v>0</v>
      </c>
      <c r="U574" s="50">
        <v>0</v>
      </c>
      <c r="V574" s="50">
        <v>0</v>
      </c>
      <c r="W574" s="50">
        <v>0</v>
      </c>
      <c r="X574" s="50">
        <v>0</v>
      </c>
      <c r="Y574" s="50">
        <v>0</v>
      </c>
      <c r="Z574" s="50">
        <v>0</v>
      </c>
      <c r="AA574" s="50">
        <v>0</v>
      </c>
      <c r="AB574" s="50">
        <v>0</v>
      </c>
      <c r="AC574" s="50">
        <v>0</v>
      </c>
      <c r="AD574" s="50">
        <v>0</v>
      </c>
      <c r="AE574" s="50">
        <v>0</v>
      </c>
      <c r="AF574" s="50">
        <v>0</v>
      </c>
      <c r="AG574" s="30">
        <v>0</v>
      </c>
      <c r="AH574" s="88">
        <v>2.5417500534609993E-6</v>
      </c>
    </row>
    <row r="575" spans="1:34" ht="15" customHeight="1" x14ac:dyDescent="0.25">
      <c r="A575" s="47" t="s">
        <v>10</v>
      </c>
      <c r="B575" s="47" t="s">
        <v>11</v>
      </c>
      <c r="C575" s="47" t="s">
        <v>12</v>
      </c>
      <c r="D575" s="47" t="s">
        <v>13</v>
      </c>
      <c r="E575" s="47" t="s">
        <v>14</v>
      </c>
      <c r="F575" s="47" t="s">
        <v>44</v>
      </c>
      <c r="G575" s="47" t="s">
        <v>69</v>
      </c>
      <c r="H575" s="48" t="s">
        <v>16</v>
      </c>
      <c r="I575" s="49">
        <v>25</v>
      </c>
      <c r="J575" s="50">
        <v>3.7385929138581356E-10</v>
      </c>
      <c r="K575" s="50">
        <v>7.9530724470587432E-11</v>
      </c>
      <c r="L575" s="50">
        <v>1.3665537352599883E-10</v>
      </c>
      <c r="M575" s="50">
        <v>2.3844514536562023E-11</v>
      </c>
      <c r="N575" s="50">
        <v>4.9556119856500996E-11</v>
      </c>
      <c r="O575" s="50">
        <v>2.4171854906601287E-10</v>
      </c>
      <c r="P575" s="50">
        <v>1.3201384787070452E-9</v>
      </c>
      <c r="Q575" s="50">
        <v>9.1994693005898044E-10</v>
      </c>
      <c r="R575" s="50">
        <v>9.5735433088268905E-10</v>
      </c>
      <c r="S575" s="50">
        <v>5.7995181417936649E-10</v>
      </c>
      <c r="T575" s="50">
        <v>1.8467064164556507E-10</v>
      </c>
      <c r="U575" s="50">
        <v>2.941905023455489E-10</v>
      </c>
      <c r="V575" s="50">
        <v>5.7158613755631021E-10</v>
      </c>
      <c r="W575" s="50">
        <v>4.12777167138176E-9</v>
      </c>
      <c r="X575" s="50">
        <v>1.7078774197577512E-9</v>
      </c>
      <c r="Y575" s="50">
        <v>1.7728102782697772E-9</v>
      </c>
      <c r="Z575" s="50">
        <v>4.090767585511621E-9</v>
      </c>
      <c r="AA575" s="50">
        <v>3.4896359776272914E-9</v>
      </c>
      <c r="AB575" s="50">
        <v>2.8585766847555461E-9</v>
      </c>
      <c r="AC575" s="50">
        <v>3.5532884950234566E-9</v>
      </c>
      <c r="AD575" s="50">
        <v>2.1475321722251066E-9</v>
      </c>
      <c r="AE575" s="50">
        <v>9.5698424298254694E-10</v>
      </c>
      <c r="AF575" s="50">
        <v>2.2212515921988049E-10</v>
      </c>
      <c r="AG575" s="30">
        <v>1.6481190658327946E-9</v>
      </c>
      <c r="AH575" s="88">
        <v>2.2172644233689454E-9</v>
      </c>
    </row>
    <row r="576" spans="1:34" ht="15" customHeight="1" x14ac:dyDescent="0.25">
      <c r="A576" s="47" t="s">
        <v>10</v>
      </c>
      <c r="B576" s="47" t="s">
        <v>11</v>
      </c>
      <c r="C576" s="47" t="s">
        <v>12</v>
      </c>
      <c r="D576" s="47" t="s">
        <v>13</v>
      </c>
      <c r="E576" s="47" t="s">
        <v>14</v>
      </c>
      <c r="F576" s="47" t="s">
        <v>44</v>
      </c>
      <c r="G576" s="47" t="s">
        <v>69</v>
      </c>
      <c r="H576" s="48" t="s">
        <v>18</v>
      </c>
      <c r="I576" s="49">
        <v>298</v>
      </c>
      <c r="J576" s="50">
        <v>8.9128055066377937E-10</v>
      </c>
      <c r="K576" s="50">
        <v>1.8960124713788041E-10</v>
      </c>
      <c r="L576" s="50">
        <v>3.2578641048598117E-10</v>
      </c>
      <c r="M576" s="50">
        <v>5.6845322655163845E-11</v>
      </c>
      <c r="N576" s="50">
        <v>1.1814178973789837E-10</v>
      </c>
      <c r="O576" s="50">
        <v>5.7625702097337465E-10</v>
      </c>
      <c r="P576" s="50">
        <v>3.1472101332375956E-9</v>
      </c>
      <c r="Q576" s="50">
        <v>2.193153481260609E-9</v>
      </c>
      <c r="R576" s="50">
        <v>2.2823327248243304E-9</v>
      </c>
      <c r="S576" s="50">
        <v>1.3826051250036093E-9</v>
      </c>
      <c r="T576" s="50">
        <v>4.4025480968302705E-10</v>
      </c>
      <c r="U576" s="50">
        <v>7.013501575917885E-10</v>
      </c>
      <c r="V576" s="50">
        <v>1.3626613519342435E-9</v>
      </c>
      <c r="W576" s="50">
        <v>9.8406076645741151E-9</v>
      </c>
      <c r="X576" s="50">
        <v>4.0715797687024776E-9</v>
      </c>
      <c r="Y576" s="50">
        <v>4.2263797033951499E-9</v>
      </c>
      <c r="Z576" s="50">
        <v>9.7523899238597043E-9</v>
      </c>
      <c r="AA576" s="50">
        <v>8.3192921706634643E-9</v>
      </c>
      <c r="AB576" s="50">
        <v>6.8148468164572216E-9</v>
      </c>
      <c r="AC576" s="50">
        <v>8.4710397721359178E-9</v>
      </c>
      <c r="AD576" s="50">
        <v>5.1197166985846555E-9</v>
      </c>
      <c r="AE576" s="50">
        <v>2.2814504352703915E-9</v>
      </c>
      <c r="AF576" s="50">
        <v>5.2954637958019498E-10</v>
      </c>
      <c r="AG576" s="30">
        <v>3.929115852945383E-9</v>
      </c>
      <c r="AH576" s="88">
        <v>5.2859583853115662E-9</v>
      </c>
    </row>
    <row r="577" spans="1:34" ht="15" customHeight="1" x14ac:dyDescent="0.25">
      <c r="A577" s="47" t="s">
        <v>10</v>
      </c>
      <c r="B577" s="47" t="s">
        <v>11</v>
      </c>
      <c r="C577" s="47" t="s">
        <v>12</v>
      </c>
      <c r="D577" s="47" t="s">
        <v>13</v>
      </c>
      <c r="E577" s="47" t="s">
        <v>14</v>
      </c>
      <c r="F577" s="47" t="s">
        <v>44</v>
      </c>
      <c r="G577" s="47" t="s">
        <v>70</v>
      </c>
      <c r="H577" s="48" t="s">
        <v>16</v>
      </c>
      <c r="I577" s="49">
        <v>25</v>
      </c>
      <c r="J577" s="50">
        <v>0</v>
      </c>
      <c r="K577" s="50">
        <v>0</v>
      </c>
      <c r="L577" s="50">
        <v>0</v>
      </c>
      <c r="M577" s="50">
        <v>0</v>
      </c>
      <c r="N577" s="50">
        <v>0</v>
      </c>
      <c r="O577" s="50">
        <v>0</v>
      </c>
      <c r="P577" s="50">
        <v>0</v>
      </c>
      <c r="Q577" s="50">
        <v>0</v>
      </c>
      <c r="R577" s="50">
        <v>0</v>
      </c>
      <c r="S577" s="50">
        <v>0</v>
      </c>
      <c r="T577" s="50">
        <v>0</v>
      </c>
      <c r="U577" s="50">
        <v>0</v>
      </c>
      <c r="V577" s="50">
        <v>9.3900616057647332E-6</v>
      </c>
      <c r="W577" s="50">
        <v>1.1157078978593934E-5</v>
      </c>
      <c r="X577" s="50">
        <v>8.7188672542217063E-6</v>
      </c>
      <c r="Y577" s="50">
        <v>1.0346493627623142E-5</v>
      </c>
      <c r="Z577" s="50">
        <v>1.0465144544069831E-5</v>
      </c>
      <c r="AA577" s="50">
        <v>1.5484986467385027E-6</v>
      </c>
      <c r="AB577" s="50">
        <v>0</v>
      </c>
      <c r="AC577" s="50">
        <v>0</v>
      </c>
      <c r="AD577" s="50">
        <v>0</v>
      </c>
      <c r="AE577" s="50">
        <v>0</v>
      </c>
      <c r="AF577" s="50">
        <v>0</v>
      </c>
      <c r="AG577" s="30">
        <v>0</v>
      </c>
      <c r="AH577" s="88">
        <v>0</v>
      </c>
    </row>
    <row r="578" spans="1:34" ht="15" customHeight="1" x14ac:dyDescent="0.25">
      <c r="A578" s="47" t="s">
        <v>10</v>
      </c>
      <c r="B578" s="47" t="s">
        <v>11</v>
      </c>
      <c r="C578" s="47" t="s">
        <v>12</v>
      </c>
      <c r="D578" s="47" t="s">
        <v>13</v>
      </c>
      <c r="E578" s="47" t="s">
        <v>14</v>
      </c>
      <c r="F578" s="47" t="s">
        <v>44</v>
      </c>
      <c r="G578" s="47" t="s">
        <v>70</v>
      </c>
      <c r="H578" s="48" t="s">
        <v>18</v>
      </c>
      <c r="I578" s="49">
        <v>298</v>
      </c>
      <c r="J578" s="50">
        <v>0</v>
      </c>
      <c r="K578" s="50">
        <v>0</v>
      </c>
      <c r="L578" s="50">
        <v>0</v>
      </c>
      <c r="M578" s="50">
        <v>0</v>
      </c>
      <c r="N578" s="50">
        <v>0</v>
      </c>
      <c r="O578" s="50">
        <v>0</v>
      </c>
      <c r="P578" s="50">
        <v>0</v>
      </c>
      <c r="Q578" s="50">
        <v>0</v>
      </c>
      <c r="R578" s="50">
        <v>0</v>
      </c>
      <c r="S578" s="50">
        <v>0</v>
      </c>
      <c r="T578" s="50">
        <v>0</v>
      </c>
      <c r="U578" s="50">
        <v>0</v>
      </c>
      <c r="V578" s="50">
        <v>2.2036127073328392E-5</v>
      </c>
      <c r="W578" s="50">
        <v>2.6182875093015322E-5</v>
      </c>
      <c r="X578" s="50">
        <v>2.0461001728844792E-5</v>
      </c>
      <c r="Y578" s="50">
        <v>2.4280633920624606E-5</v>
      </c>
      <c r="Z578" s="50">
        <v>2.4559077958795872E-5</v>
      </c>
      <c r="AA578" s="50">
        <v>3.6339391992335804E-6</v>
      </c>
      <c r="AB578" s="50">
        <v>0</v>
      </c>
      <c r="AC578" s="50">
        <v>0</v>
      </c>
      <c r="AD578" s="50">
        <v>0</v>
      </c>
      <c r="AE578" s="50">
        <v>0</v>
      </c>
      <c r="AF578" s="50">
        <v>0</v>
      </c>
      <c r="AG578" s="30">
        <v>0</v>
      </c>
      <c r="AH578" s="88">
        <v>0</v>
      </c>
    </row>
    <row r="579" spans="1:34" ht="15" customHeight="1" x14ac:dyDescent="0.25">
      <c r="A579" s="47" t="s">
        <v>10</v>
      </c>
      <c r="B579" s="47" t="s">
        <v>11</v>
      </c>
      <c r="C579" s="47" t="s">
        <v>12</v>
      </c>
      <c r="D579" s="47" t="s">
        <v>13</v>
      </c>
      <c r="E579" s="47" t="s">
        <v>14</v>
      </c>
      <c r="F579" s="47" t="s">
        <v>44</v>
      </c>
      <c r="G579" s="47" t="s">
        <v>71</v>
      </c>
      <c r="H579" s="48" t="s">
        <v>16</v>
      </c>
      <c r="I579" s="49">
        <v>25</v>
      </c>
      <c r="J579" s="50">
        <v>0</v>
      </c>
      <c r="K579" s="50">
        <v>0</v>
      </c>
      <c r="L579" s="50">
        <v>6.487574999999999E-5</v>
      </c>
      <c r="M579" s="50">
        <v>1.5180000000000035E-6</v>
      </c>
      <c r="N579" s="50">
        <v>0</v>
      </c>
      <c r="O579" s="50">
        <v>1.0650000000000033E-10</v>
      </c>
      <c r="P579" s="50">
        <v>9.6299999999999926E-10</v>
      </c>
      <c r="Q579" s="50">
        <v>7.1550000000000007E-7</v>
      </c>
      <c r="R579" s="50">
        <v>0</v>
      </c>
      <c r="S579" s="50">
        <v>5.2499999999999974E-10</v>
      </c>
      <c r="T579" s="50">
        <v>5.2499999999999974E-10</v>
      </c>
      <c r="U579" s="50">
        <v>0</v>
      </c>
      <c r="V579" s="50">
        <v>0</v>
      </c>
      <c r="W579" s="50">
        <v>0</v>
      </c>
      <c r="X579" s="50">
        <v>0</v>
      </c>
      <c r="Y579" s="50">
        <v>0</v>
      </c>
      <c r="Z579" s="50">
        <v>0</v>
      </c>
      <c r="AA579" s="50">
        <v>0</v>
      </c>
      <c r="AB579" s="50">
        <v>0</v>
      </c>
      <c r="AC579" s="50">
        <v>0</v>
      </c>
      <c r="AD579" s="50">
        <v>0</v>
      </c>
      <c r="AE579" s="50">
        <v>0</v>
      </c>
      <c r="AF579" s="50">
        <v>0</v>
      </c>
      <c r="AG579" s="30">
        <v>0</v>
      </c>
      <c r="AH579" s="88">
        <v>0</v>
      </c>
    </row>
    <row r="580" spans="1:34" ht="15" customHeight="1" x14ac:dyDescent="0.25">
      <c r="A580" s="47" t="s">
        <v>10</v>
      </c>
      <c r="B580" s="47" t="s">
        <v>11</v>
      </c>
      <c r="C580" s="47" t="s">
        <v>12</v>
      </c>
      <c r="D580" s="47" t="s">
        <v>13</v>
      </c>
      <c r="E580" s="47" t="s">
        <v>14</v>
      </c>
      <c r="F580" s="47" t="s">
        <v>44</v>
      </c>
      <c r="G580" s="47" t="s">
        <v>71</v>
      </c>
      <c r="H580" s="48" t="s">
        <v>17</v>
      </c>
      <c r="I580" s="49">
        <v>1</v>
      </c>
      <c r="J580" s="50">
        <v>0</v>
      </c>
      <c r="K580" s="50">
        <v>0</v>
      </c>
      <c r="L580" s="50">
        <v>6.4434594899999989E-2</v>
      </c>
      <c r="M580" s="50">
        <v>1.5076776000000033E-3</v>
      </c>
      <c r="N580" s="50">
        <v>0</v>
      </c>
      <c r="O580" s="50">
        <v>1.0577580000000033E-7</v>
      </c>
      <c r="P580" s="50">
        <v>9.564515999999992E-7</v>
      </c>
      <c r="Q580" s="50">
        <v>7.1063460000000001E-4</v>
      </c>
      <c r="R580" s="50">
        <v>0</v>
      </c>
      <c r="S580" s="50">
        <v>5.2142999999999977E-7</v>
      </c>
      <c r="T580" s="50">
        <v>5.2142999999999977E-7</v>
      </c>
      <c r="U580" s="50">
        <v>0</v>
      </c>
      <c r="V580" s="50">
        <v>0</v>
      </c>
      <c r="W580" s="50">
        <v>0</v>
      </c>
      <c r="X580" s="50">
        <v>0</v>
      </c>
      <c r="Y580" s="50">
        <v>0</v>
      </c>
      <c r="Z580" s="50">
        <v>0</v>
      </c>
      <c r="AA580" s="50">
        <v>0</v>
      </c>
      <c r="AB580" s="50">
        <v>0</v>
      </c>
      <c r="AC580" s="50">
        <v>0</v>
      </c>
      <c r="AD580" s="50">
        <v>0</v>
      </c>
      <c r="AE580" s="50">
        <v>0</v>
      </c>
      <c r="AF580" s="50">
        <v>0</v>
      </c>
      <c r="AG580" s="30">
        <v>0</v>
      </c>
      <c r="AH580" s="88">
        <v>0</v>
      </c>
    </row>
    <row r="581" spans="1:34" ht="15" customHeight="1" x14ac:dyDescent="0.25">
      <c r="A581" s="47" t="s">
        <v>10</v>
      </c>
      <c r="B581" s="47" t="s">
        <v>11</v>
      </c>
      <c r="C581" s="47" t="s">
        <v>12</v>
      </c>
      <c r="D581" s="47" t="s">
        <v>13</v>
      </c>
      <c r="E581" s="47" t="s">
        <v>14</v>
      </c>
      <c r="F581" s="47" t="s">
        <v>44</v>
      </c>
      <c r="G581" s="47" t="s">
        <v>71</v>
      </c>
      <c r="H581" s="48" t="s">
        <v>18</v>
      </c>
      <c r="I581" s="49">
        <v>298</v>
      </c>
      <c r="J581" s="50">
        <v>0</v>
      </c>
      <c r="K581" s="50">
        <v>0</v>
      </c>
      <c r="L581" s="50">
        <v>1.5466378799999997E-4</v>
      </c>
      <c r="M581" s="50">
        <v>3.6189120000000077E-6</v>
      </c>
      <c r="N581" s="50">
        <v>0</v>
      </c>
      <c r="O581" s="50">
        <v>2.5389600000000076E-10</v>
      </c>
      <c r="P581" s="50">
        <v>2.2957919999999986E-9</v>
      </c>
      <c r="Q581" s="50">
        <v>1.7057520000000002E-6</v>
      </c>
      <c r="R581" s="50">
        <v>0</v>
      </c>
      <c r="S581" s="50">
        <v>1.2515999999999995E-9</v>
      </c>
      <c r="T581" s="50">
        <v>1.2515999999999995E-9</v>
      </c>
      <c r="U581" s="50">
        <v>0</v>
      </c>
      <c r="V581" s="50">
        <v>0</v>
      </c>
      <c r="W581" s="50">
        <v>0</v>
      </c>
      <c r="X581" s="50">
        <v>0</v>
      </c>
      <c r="Y581" s="50">
        <v>0</v>
      </c>
      <c r="Z581" s="50">
        <v>0</v>
      </c>
      <c r="AA581" s="50">
        <v>0</v>
      </c>
      <c r="AB581" s="50">
        <v>0</v>
      </c>
      <c r="AC581" s="50">
        <v>0</v>
      </c>
      <c r="AD581" s="50">
        <v>0</v>
      </c>
      <c r="AE581" s="50">
        <v>0</v>
      </c>
      <c r="AF581" s="50">
        <v>0</v>
      </c>
      <c r="AG581" s="30">
        <v>0</v>
      </c>
      <c r="AH581" s="88">
        <v>0</v>
      </c>
    </row>
    <row r="582" spans="1:34" ht="15" customHeight="1" x14ac:dyDescent="0.25">
      <c r="A582" s="47" t="s">
        <v>10</v>
      </c>
      <c r="B582" s="47" t="s">
        <v>11</v>
      </c>
      <c r="C582" s="47" t="s">
        <v>12</v>
      </c>
      <c r="D582" s="47" t="s">
        <v>13</v>
      </c>
      <c r="E582" s="47" t="s">
        <v>14</v>
      </c>
      <c r="F582" s="47" t="s">
        <v>44</v>
      </c>
      <c r="G582" s="47" t="s">
        <v>72</v>
      </c>
      <c r="H582" s="48" t="s">
        <v>16</v>
      </c>
      <c r="I582" s="49">
        <v>25</v>
      </c>
      <c r="J582" s="50">
        <v>1.8357055999999977E-4</v>
      </c>
      <c r="K582" s="50">
        <v>7.7810959999999812E-5</v>
      </c>
      <c r="L582" s="50">
        <v>1.246185600000001E-4</v>
      </c>
      <c r="M582" s="50">
        <v>2.3672728000000018E-4</v>
      </c>
      <c r="N582" s="50">
        <v>2.3658392320000048E-4</v>
      </c>
      <c r="O582" s="50">
        <v>2.5750508080000015E-4</v>
      </c>
      <c r="P582" s="50">
        <v>2.4060168240000004E-4</v>
      </c>
      <c r="Q582" s="50">
        <v>2.155086400000005E-4</v>
      </c>
      <c r="R582" s="50">
        <v>2.1244248000000038E-4</v>
      </c>
      <c r="S582" s="50">
        <v>1.0012859270096252E-4</v>
      </c>
      <c r="T582" s="50">
        <v>4.7148384722944303E-6</v>
      </c>
      <c r="U582" s="50">
        <v>1.3807164617435754E-4</v>
      </c>
      <c r="V582" s="50">
        <v>1.1740239999999999E-5</v>
      </c>
      <c r="W582" s="50">
        <v>1.6211360000000003E-5</v>
      </c>
      <c r="X582" s="50">
        <v>1.8790960000000001E-5</v>
      </c>
      <c r="Y582" s="50">
        <v>1.590416E-5</v>
      </c>
      <c r="Z582" s="50">
        <v>2.767352E-5</v>
      </c>
      <c r="AA582" s="50">
        <v>3.0148400000000008E-5</v>
      </c>
      <c r="AB582" s="50">
        <v>2.8025119999999998E-5</v>
      </c>
      <c r="AC582" s="50">
        <v>3.1466400000000008E-5</v>
      </c>
      <c r="AD582" s="50">
        <v>2.5504240000000005E-5</v>
      </c>
      <c r="AE582" s="50">
        <v>2.7674319999999998E-5</v>
      </c>
      <c r="AF582" s="50">
        <v>3.3623200000000007E-5</v>
      </c>
      <c r="AG582" s="30">
        <v>3.5141199999999995E-5</v>
      </c>
      <c r="AH582" s="88">
        <v>3.3714080000000008E-5</v>
      </c>
    </row>
    <row r="583" spans="1:34" ht="15" customHeight="1" x14ac:dyDescent="0.25">
      <c r="A583" s="47" t="s">
        <v>10</v>
      </c>
      <c r="B583" s="47" t="s">
        <v>11</v>
      </c>
      <c r="C583" s="47" t="s">
        <v>12</v>
      </c>
      <c r="D583" s="47" t="s">
        <v>13</v>
      </c>
      <c r="E583" s="47" t="s">
        <v>14</v>
      </c>
      <c r="F583" s="47" t="s">
        <v>44</v>
      </c>
      <c r="G583" s="47" t="s">
        <v>72</v>
      </c>
      <c r="H583" s="48" t="s">
        <v>18</v>
      </c>
      <c r="I583" s="49">
        <v>298</v>
      </c>
      <c r="J583" s="50">
        <v>4.307942116799994E-4</v>
      </c>
      <c r="K583" s="50">
        <v>1.8260287037999952E-4</v>
      </c>
      <c r="L583" s="50">
        <v>2.9244860568000024E-4</v>
      </c>
      <c r="M583" s="50">
        <v>5.555397443400003E-4</v>
      </c>
      <c r="N583" s="50">
        <v>5.5520332176960097E-4</v>
      </c>
      <c r="O583" s="50">
        <v>6.0430004836740025E-4</v>
      </c>
      <c r="P583" s="50">
        <v>5.6463199817220007E-4</v>
      </c>
      <c r="Q583" s="50">
        <v>5.0574490092000117E-4</v>
      </c>
      <c r="R583" s="50">
        <v>4.985493899400009E-4</v>
      </c>
      <c r="S583" s="50">
        <v>2.3497677492098377E-4</v>
      </c>
      <c r="T583" s="50">
        <v>1.1064547184856952E-5</v>
      </c>
      <c r="U583" s="50">
        <v>3.2405677332342621E-4</v>
      </c>
      <c r="V583" s="50">
        <v>2.755140822E-5</v>
      </c>
      <c r="W583" s="50">
        <v>3.804400908E-5</v>
      </c>
      <c r="X583" s="50">
        <v>4.4097685380000009E-5</v>
      </c>
      <c r="Y583" s="50">
        <v>3.7323087480000005E-5</v>
      </c>
      <c r="Z583" s="50">
        <v>6.494283306E-5</v>
      </c>
      <c r="AA583" s="50">
        <v>7.0750757700000004E-5</v>
      </c>
      <c r="AB583" s="50">
        <v>6.5767950359999988E-5</v>
      </c>
      <c r="AC583" s="50">
        <v>7.3843774199999998E-5</v>
      </c>
      <c r="AD583" s="50">
        <v>5.9852075220000004E-5</v>
      </c>
      <c r="AE583" s="50">
        <v>6.4944710459999988E-5</v>
      </c>
      <c r="AF583" s="50">
        <v>7.8905244600000008E-5</v>
      </c>
      <c r="AG583" s="30">
        <v>8.2467611099999984E-5</v>
      </c>
      <c r="AH583" s="88">
        <v>7.9118517240000028E-5</v>
      </c>
    </row>
    <row r="584" spans="1:34" ht="15" customHeight="1" x14ac:dyDescent="0.25">
      <c r="A584" s="47" t="s">
        <v>10</v>
      </c>
      <c r="B584" s="47" t="s">
        <v>11</v>
      </c>
      <c r="C584" s="47" t="s">
        <v>12</v>
      </c>
      <c r="D584" s="47" t="s">
        <v>13</v>
      </c>
      <c r="E584" s="47" t="s">
        <v>14</v>
      </c>
      <c r="F584" s="47" t="s">
        <v>44</v>
      </c>
      <c r="G584" s="47" t="s">
        <v>783</v>
      </c>
      <c r="H584" s="48" t="s">
        <v>16</v>
      </c>
      <c r="I584" s="49">
        <v>25</v>
      </c>
      <c r="J584" s="50">
        <v>7.3432614070861332E-7</v>
      </c>
      <c r="K584" s="50">
        <v>1.2674546927183388E-7</v>
      </c>
      <c r="L584" s="50">
        <v>1.3568834462525248E-7</v>
      </c>
      <c r="M584" s="50">
        <v>1.0242615548508608E-7</v>
      </c>
      <c r="N584" s="50">
        <v>1.4761194387968622E-7</v>
      </c>
      <c r="O584" s="50">
        <v>4.0557953145016392E-7</v>
      </c>
      <c r="P584" s="50">
        <v>2.9295286151753347E-7</v>
      </c>
      <c r="Q584" s="50">
        <v>2.2715505306947606E-7</v>
      </c>
      <c r="R584" s="50">
        <v>3.3579264567993762E-7</v>
      </c>
      <c r="S584" s="50">
        <v>3.0215399787683017E-7</v>
      </c>
      <c r="T584" s="50">
        <v>1.275679108921427E-7</v>
      </c>
      <c r="U584" s="50">
        <v>8.8334585590144272E-8</v>
      </c>
      <c r="V584" s="50">
        <v>1.0429978718529314E-7</v>
      </c>
      <c r="W584" s="50">
        <v>2.4763773956940156E-7</v>
      </c>
      <c r="X584" s="50">
        <v>9.2602295948289617E-8</v>
      </c>
      <c r="Y584" s="50">
        <v>5.0137329010413499E-8</v>
      </c>
      <c r="Z584" s="50">
        <v>8.8524827904985752E-8</v>
      </c>
      <c r="AA584" s="50">
        <v>7.1766887060976178E-8</v>
      </c>
      <c r="AB584" s="50">
        <v>5.505432127881193E-8</v>
      </c>
      <c r="AC584" s="50">
        <v>5.4588180290006733E-8</v>
      </c>
      <c r="AD584" s="50">
        <v>2.4476430614747547E-8</v>
      </c>
      <c r="AE584" s="50">
        <v>9.5809194076103237E-9</v>
      </c>
      <c r="AF584" s="50">
        <v>1.9000156786010771E-9</v>
      </c>
      <c r="AG584" s="30">
        <v>1.0351865434773868E-8</v>
      </c>
      <c r="AH584" s="88">
        <v>1.0388517798399653E-8</v>
      </c>
    </row>
    <row r="585" spans="1:34" ht="15" customHeight="1" x14ac:dyDescent="0.25">
      <c r="A585" s="47" t="s">
        <v>10</v>
      </c>
      <c r="B585" s="47" t="s">
        <v>11</v>
      </c>
      <c r="C585" s="47" t="s">
        <v>12</v>
      </c>
      <c r="D585" s="47" t="s">
        <v>13</v>
      </c>
      <c r="E585" s="47" t="s">
        <v>14</v>
      </c>
      <c r="F585" s="47" t="s">
        <v>44</v>
      </c>
      <c r="G585" s="47" t="s">
        <v>783</v>
      </c>
      <c r="H585" s="48" t="s">
        <v>17</v>
      </c>
      <c r="I585" s="49">
        <v>1</v>
      </c>
      <c r="J585" s="50">
        <v>7.2414348489078725E-4</v>
      </c>
      <c r="K585" s="50">
        <v>1.2498793209793113E-4</v>
      </c>
      <c r="L585" s="50">
        <v>1.3380679957978231E-4</v>
      </c>
      <c r="M585" s="50">
        <v>1.0100584612902623E-4</v>
      </c>
      <c r="N585" s="50">
        <v>1.4556505825788786E-4</v>
      </c>
      <c r="O585" s="50">
        <v>3.9995549528072167E-4</v>
      </c>
      <c r="P585" s="50">
        <v>2.8889058183782367E-4</v>
      </c>
      <c r="Q585" s="50">
        <v>2.2400516966691265E-4</v>
      </c>
      <c r="R585" s="50">
        <v>3.3113632099317572E-4</v>
      </c>
      <c r="S585" s="50">
        <v>2.9463002710884315E-4</v>
      </c>
      <c r="T585" s="50">
        <v>1.2436692624798729E-4</v>
      </c>
      <c r="U585" s="50">
        <v>8.7109679336627596E-5</v>
      </c>
      <c r="V585" s="50">
        <v>1.02911097361074E-4</v>
      </c>
      <c r="W585" s="50">
        <v>2.4374044207082311E-4</v>
      </c>
      <c r="X585" s="50">
        <v>9.1339580636985542E-5</v>
      </c>
      <c r="Y585" s="50">
        <v>4.9442090675873811E-5</v>
      </c>
      <c r="Z585" s="50">
        <v>8.7297288418481414E-5</v>
      </c>
      <c r="AA585" s="50">
        <v>7.07717195603973E-5</v>
      </c>
      <c r="AB585" s="50">
        <v>5.4290901357079053E-5</v>
      </c>
      <c r="AC585" s="50">
        <v>5.3831224189985315E-5</v>
      </c>
      <c r="AD585" s="50">
        <v>2.4137024110223047E-5</v>
      </c>
      <c r="AE585" s="50">
        <v>9.4480639918247904E-6</v>
      </c>
      <c r="AF585" s="50">
        <v>1.8736687945244748E-6</v>
      </c>
      <c r="AG585" s="30">
        <v>1.0208319567411668E-5</v>
      </c>
      <c r="AH585" s="88">
        <v>1.0244463684928514E-5</v>
      </c>
    </row>
    <row r="586" spans="1:34" ht="15" customHeight="1" x14ac:dyDescent="0.25">
      <c r="A586" s="47" t="s">
        <v>10</v>
      </c>
      <c r="B586" s="47" t="s">
        <v>11</v>
      </c>
      <c r="C586" s="47" t="s">
        <v>12</v>
      </c>
      <c r="D586" s="47" t="s">
        <v>13</v>
      </c>
      <c r="E586" s="47" t="s">
        <v>14</v>
      </c>
      <c r="F586" s="47" t="s">
        <v>44</v>
      </c>
      <c r="G586" s="47" t="s">
        <v>783</v>
      </c>
      <c r="H586" s="48" t="s">
        <v>18</v>
      </c>
      <c r="I586" s="49">
        <v>298</v>
      </c>
      <c r="J586" s="50">
        <v>1.750633519449334E-6</v>
      </c>
      <c r="K586" s="50">
        <v>3.0216119874405201E-7</v>
      </c>
      <c r="L586" s="50">
        <v>3.2348101358660182E-7</v>
      </c>
      <c r="M586" s="50">
        <v>2.4418395467644528E-7</v>
      </c>
      <c r="N586" s="50">
        <v>3.519068742091719E-7</v>
      </c>
      <c r="O586" s="50">
        <v>9.6690160297719067E-7</v>
      </c>
      <c r="P586" s="50">
        <v>6.9839962185779986E-7</v>
      </c>
      <c r="Q586" s="50">
        <v>5.4153764651763094E-7</v>
      </c>
      <c r="R586" s="50">
        <v>8.0052966730097097E-7</v>
      </c>
      <c r="S586" s="50">
        <v>7.2033513093836308E-7</v>
      </c>
      <c r="T586" s="50">
        <v>3.0412189956686823E-7</v>
      </c>
      <c r="U586" s="50">
        <v>2.1058965204690394E-7</v>
      </c>
      <c r="V586" s="50">
        <v>2.4865069264973882E-7</v>
      </c>
      <c r="W586" s="50">
        <v>5.9036837113345335E-7</v>
      </c>
      <c r="X586" s="50">
        <v>2.2076387354072243E-7</v>
      </c>
      <c r="Y586" s="50">
        <v>1.1952739236082579E-7</v>
      </c>
      <c r="Z586" s="50">
        <v>2.1104318972548604E-7</v>
      </c>
      <c r="AA586" s="50">
        <v>1.7109225875336724E-7</v>
      </c>
      <c r="AB586" s="50">
        <v>1.3124950192868759E-7</v>
      </c>
      <c r="AC586" s="50">
        <v>1.3013822181137601E-7</v>
      </c>
      <c r="AD586" s="50">
        <v>5.8351810585558162E-8</v>
      </c>
      <c r="AE586" s="50">
        <v>2.2840911867743009E-8</v>
      </c>
      <c r="AF586" s="50">
        <v>4.5296373777849671E-9</v>
      </c>
      <c r="AG586" s="30">
        <v>2.467884719650091E-8</v>
      </c>
      <c r="AH586" s="88">
        <v>2.4766226431384782E-8</v>
      </c>
    </row>
    <row r="587" spans="1:34" ht="15" customHeight="1" x14ac:dyDescent="0.25">
      <c r="A587" s="47" t="s">
        <v>10</v>
      </c>
      <c r="B587" s="47" t="s">
        <v>11</v>
      </c>
      <c r="C587" s="47" t="s">
        <v>12</v>
      </c>
      <c r="D587" s="47" t="s">
        <v>13</v>
      </c>
      <c r="E587" s="47" t="s">
        <v>14</v>
      </c>
      <c r="F587" s="47" t="s">
        <v>44</v>
      </c>
      <c r="G587" s="47" t="s">
        <v>630</v>
      </c>
      <c r="H587" s="48" t="s">
        <v>16</v>
      </c>
      <c r="I587" s="49">
        <v>25</v>
      </c>
      <c r="J587" s="50">
        <v>3.4314802499999772E-4</v>
      </c>
      <c r="K587" s="50">
        <v>3.1613095000000013E-4</v>
      </c>
      <c r="L587" s="50">
        <v>3.2599119999999755E-4</v>
      </c>
      <c r="M587" s="50">
        <v>4.0403544999999703E-4</v>
      </c>
      <c r="N587" s="50">
        <v>3.252605339999956E-4</v>
      </c>
      <c r="O587" s="50">
        <v>3.4267032399999827E-4</v>
      </c>
      <c r="P587" s="50">
        <v>3.3661010125000018E-4</v>
      </c>
      <c r="Q587" s="50">
        <v>3.6472927499999982E-4</v>
      </c>
      <c r="R587" s="50">
        <v>3.6000275000000215E-4</v>
      </c>
      <c r="S587" s="50">
        <v>4.9463542401295582E-4</v>
      </c>
      <c r="T587" s="50">
        <v>3.6912210997445337E-4</v>
      </c>
      <c r="U587" s="50">
        <v>5.3569062668098392E-4</v>
      </c>
      <c r="V587" s="50">
        <v>4.2164458833673544E-4</v>
      </c>
      <c r="W587" s="50">
        <v>4.1698400572892847E-4</v>
      </c>
      <c r="X587" s="50">
        <v>4.2018682603472789E-4</v>
      </c>
      <c r="Y587" s="50">
        <v>4.1921462251674307E-4</v>
      </c>
      <c r="Z587" s="50">
        <v>4.1919863081893758E-4</v>
      </c>
      <c r="AA587" s="50">
        <v>4.6041920974235125E-4</v>
      </c>
      <c r="AB587" s="50">
        <v>4.135755912810074E-4</v>
      </c>
      <c r="AC587" s="50">
        <v>3.8631842937833142E-4</v>
      </c>
      <c r="AD587" s="50">
        <v>3.693771308429813E-4</v>
      </c>
      <c r="AE587" s="50">
        <v>3.6575135621076064E-4</v>
      </c>
      <c r="AF587" s="50">
        <v>3.4445690093481312E-4</v>
      </c>
      <c r="AG587" s="30">
        <v>3.171571891434201E-4</v>
      </c>
      <c r="AH587" s="88">
        <v>3.2602371653031831E-4</v>
      </c>
    </row>
    <row r="588" spans="1:34" ht="15" customHeight="1" x14ac:dyDescent="0.25">
      <c r="A588" s="47" t="s">
        <v>10</v>
      </c>
      <c r="B588" s="47" t="s">
        <v>11</v>
      </c>
      <c r="C588" s="47" t="s">
        <v>12</v>
      </c>
      <c r="D588" s="47" t="s">
        <v>13</v>
      </c>
      <c r="E588" s="47" t="s">
        <v>14</v>
      </c>
      <c r="F588" s="47" t="s">
        <v>44</v>
      </c>
      <c r="G588" s="47" t="s">
        <v>630</v>
      </c>
      <c r="H588" s="48" t="s">
        <v>17</v>
      </c>
      <c r="I588" s="49">
        <v>1</v>
      </c>
      <c r="J588" s="50">
        <v>0.72774833141999506</v>
      </c>
      <c r="K588" s="50">
        <v>0.67045051876000039</v>
      </c>
      <c r="L588" s="50">
        <v>0.69136213695999471</v>
      </c>
      <c r="M588" s="50">
        <v>0.8568783823599937</v>
      </c>
      <c r="N588" s="50">
        <v>0.68981254050719054</v>
      </c>
      <c r="O588" s="50">
        <v>0.72673522313919636</v>
      </c>
      <c r="P588" s="50">
        <v>0.71388270273100041</v>
      </c>
      <c r="Q588" s="50">
        <v>0.77351784641999954</v>
      </c>
      <c r="R588" s="50">
        <v>0.76349383220000466</v>
      </c>
      <c r="S588" s="50">
        <v>1.0513143818114292</v>
      </c>
      <c r="T588" s="50">
        <v>0.78554705803606084</v>
      </c>
      <c r="U588" s="50">
        <v>1.1361166320939591</v>
      </c>
      <c r="V588" s="50">
        <v>0.89451817396006306</v>
      </c>
      <c r="W588" s="50">
        <v>0.8847512024210773</v>
      </c>
      <c r="X588" s="50">
        <v>0.89085072682864563</v>
      </c>
      <c r="Y588" s="50">
        <v>0.88913461952766171</v>
      </c>
      <c r="Z588" s="50">
        <v>0.8890364736079972</v>
      </c>
      <c r="AA588" s="50">
        <v>0.97645706002157884</v>
      </c>
      <c r="AB588" s="50">
        <v>0.87711469638581607</v>
      </c>
      <c r="AC588" s="50">
        <v>0.81930412502556493</v>
      </c>
      <c r="AD588" s="50">
        <v>0.78337501909179452</v>
      </c>
      <c r="AE588" s="50">
        <v>0.77568547625178086</v>
      </c>
      <c r="AF588" s="50">
        <v>0.73052419550255199</v>
      </c>
      <c r="AG588" s="30">
        <v>0.67262696673536537</v>
      </c>
      <c r="AH588" s="88">
        <v>0.69149376691736641</v>
      </c>
    </row>
    <row r="589" spans="1:34" ht="15" customHeight="1" x14ac:dyDescent="0.25">
      <c r="A589" s="47" t="s">
        <v>10</v>
      </c>
      <c r="B589" s="47" t="s">
        <v>11</v>
      </c>
      <c r="C589" s="47" t="s">
        <v>12</v>
      </c>
      <c r="D589" s="47" t="s">
        <v>13</v>
      </c>
      <c r="E589" s="47" t="s">
        <v>14</v>
      </c>
      <c r="F589" s="47" t="s">
        <v>44</v>
      </c>
      <c r="G589" s="47" t="s">
        <v>630</v>
      </c>
      <c r="H589" s="48" t="s">
        <v>18</v>
      </c>
      <c r="I589" s="49">
        <v>298</v>
      </c>
      <c r="J589" s="50">
        <v>4.0903244579999727E-4</v>
      </c>
      <c r="K589" s="50">
        <v>3.7682809240000014E-4</v>
      </c>
      <c r="L589" s="50">
        <v>3.8858151039999705E-4</v>
      </c>
      <c r="M589" s="50">
        <v>4.8161025639999644E-4</v>
      </c>
      <c r="N589" s="50">
        <v>3.8771055652799468E-4</v>
      </c>
      <c r="O589" s="50">
        <v>4.0846302620799793E-4</v>
      </c>
      <c r="P589" s="50">
        <v>4.0123924069000022E-4</v>
      </c>
      <c r="Q589" s="50">
        <v>4.3475729579999975E-4</v>
      </c>
      <c r="R589" s="50">
        <v>4.2912327800000258E-4</v>
      </c>
      <c r="S589" s="50">
        <v>5.8960542542344332E-4</v>
      </c>
      <c r="T589" s="50">
        <v>4.3999355508954845E-4</v>
      </c>
      <c r="U589" s="50">
        <v>6.3891070899650616E-4</v>
      </c>
      <c r="V589" s="50">
        <v>5.0263604682383516E-4</v>
      </c>
      <c r="W589" s="50">
        <v>4.9704493482888269E-4</v>
      </c>
      <c r="X589" s="50">
        <v>5.0086485994188838E-4</v>
      </c>
      <c r="Y589" s="50">
        <v>4.9970383003995766E-4</v>
      </c>
      <c r="Z589" s="50">
        <v>4.9968476793617387E-4</v>
      </c>
      <c r="AA589" s="50">
        <v>5.488196980128825E-4</v>
      </c>
      <c r="AB589" s="50">
        <v>4.9298194958883332E-4</v>
      </c>
      <c r="AC589" s="50">
        <v>4.6049156781897082E-4</v>
      </c>
      <c r="AD589" s="50">
        <v>4.4029753996483367E-4</v>
      </c>
      <c r="AE589" s="50">
        <v>4.3597561660322677E-4</v>
      </c>
      <c r="AF589" s="50">
        <v>4.1059262591429716E-4</v>
      </c>
      <c r="AG589" s="30">
        <v>3.7805136945895672E-4</v>
      </c>
      <c r="AH589" s="88">
        <v>3.8862027010413952E-4</v>
      </c>
    </row>
    <row r="590" spans="1:34" ht="15" customHeight="1" x14ac:dyDescent="0.25">
      <c r="A590" s="47" t="s">
        <v>10</v>
      </c>
      <c r="B590" s="47" t="s">
        <v>11</v>
      </c>
      <c r="C590" s="47" t="s">
        <v>12</v>
      </c>
      <c r="D590" s="47" t="s">
        <v>13</v>
      </c>
      <c r="E590" s="47" t="s">
        <v>14</v>
      </c>
      <c r="F590" s="47" t="s">
        <v>44</v>
      </c>
      <c r="G590" s="47" t="s">
        <v>73</v>
      </c>
      <c r="H590" s="48" t="s">
        <v>16</v>
      </c>
      <c r="I590" s="49">
        <v>25</v>
      </c>
      <c r="J590" s="50">
        <v>2.0925000000000032E-7</v>
      </c>
      <c r="K590" s="50">
        <v>5.7284999999999899E-7</v>
      </c>
      <c r="L590" s="50">
        <v>8.7007499999999893E-7</v>
      </c>
      <c r="M590" s="50">
        <v>2.4405000000000081E-7</v>
      </c>
      <c r="N590" s="50">
        <v>5.0139824999999998E-7</v>
      </c>
      <c r="O590" s="50">
        <v>3.9132149999999966E-7</v>
      </c>
      <c r="P590" s="50">
        <v>0</v>
      </c>
      <c r="Q590" s="50">
        <v>0</v>
      </c>
      <c r="R590" s="50">
        <v>1.7250000000000012E-9</v>
      </c>
      <c r="S590" s="50">
        <v>0</v>
      </c>
      <c r="T590" s="50">
        <v>2.1556125000000101E-8</v>
      </c>
      <c r="U590" s="50">
        <v>0</v>
      </c>
      <c r="V590" s="50">
        <v>0</v>
      </c>
      <c r="W590" s="50">
        <v>0</v>
      </c>
      <c r="X590" s="50">
        <v>0</v>
      </c>
      <c r="Y590" s="50">
        <v>0</v>
      </c>
      <c r="Z590" s="50">
        <v>0</v>
      </c>
      <c r="AA590" s="50">
        <v>0</v>
      </c>
      <c r="AB590" s="50">
        <v>0</v>
      </c>
      <c r="AC590" s="50">
        <v>0</v>
      </c>
      <c r="AD590" s="50">
        <v>0</v>
      </c>
      <c r="AE590" s="50">
        <v>0</v>
      </c>
      <c r="AF590" s="50">
        <v>0</v>
      </c>
      <c r="AG590" s="30">
        <v>0</v>
      </c>
      <c r="AH590" s="88">
        <v>0</v>
      </c>
    </row>
    <row r="591" spans="1:34" ht="15" customHeight="1" x14ac:dyDescent="0.25">
      <c r="A591" s="47" t="s">
        <v>10</v>
      </c>
      <c r="B591" s="47" t="s">
        <v>11</v>
      </c>
      <c r="C591" s="47" t="s">
        <v>12</v>
      </c>
      <c r="D591" s="47" t="s">
        <v>13</v>
      </c>
      <c r="E591" s="47" t="s">
        <v>14</v>
      </c>
      <c r="F591" s="47" t="s">
        <v>44</v>
      </c>
      <c r="G591" s="47" t="s">
        <v>73</v>
      </c>
      <c r="H591" s="48" t="s">
        <v>17</v>
      </c>
      <c r="I591" s="49">
        <v>1</v>
      </c>
      <c r="J591" s="50">
        <v>2.0149380000000029E-4</v>
      </c>
      <c r="K591" s="50">
        <v>5.5161635999999878E-4</v>
      </c>
      <c r="L591" s="50">
        <v>8.3782421999999894E-4</v>
      </c>
      <c r="M591" s="50">
        <v>2.3500388000000075E-4</v>
      </c>
      <c r="N591" s="50">
        <v>4.8281308819999989E-4</v>
      </c>
      <c r="O591" s="50">
        <v>3.7681651639999967E-4</v>
      </c>
      <c r="P591" s="50">
        <v>0</v>
      </c>
      <c r="Q591" s="50">
        <v>0</v>
      </c>
      <c r="R591" s="50">
        <v>1.6610600000000013E-6</v>
      </c>
      <c r="S591" s="50">
        <v>0</v>
      </c>
      <c r="T591" s="50">
        <v>2.0357000000000083E-5</v>
      </c>
      <c r="U591" s="50">
        <v>0</v>
      </c>
      <c r="V591" s="50">
        <v>0</v>
      </c>
      <c r="W591" s="50">
        <v>0</v>
      </c>
      <c r="X591" s="50">
        <v>0</v>
      </c>
      <c r="Y591" s="50">
        <v>0</v>
      </c>
      <c r="Z591" s="50">
        <v>0</v>
      </c>
      <c r="AA591" s="50">
        <v>0</v>
      </c>
      <c r="AB591" s="50">
        <v>0</v>
      </c>
      <c r="AC591" s="50">
        <v>0</v>
      </c>
      <c r="AD591" s="50">
        <v>0</v>
      </c>
      <c r="AE591" s="50">
        <v>0</v>
      </c>
      <c r="AF591" s="50">
        <v>0</v>
      </c>
      <c r="AG591" s="30">
        <v>0</v>
      </c>
      <c r="AH591" s="88">
        <v>0</v>
      </c>
    </row>
    <row r="592" spans="1:34" ht="15" customHeight="1" x14ac:dyDescent="0.25">
      <c r="A592" s="47" t="s">
        <v>10</v>
      </c>
      <c r="B592" s="47" t="s">
        <v>11</v>
      </c>
      <c r="C592" s="47" t="s">
        <v>12</v>
      </c>
      <c r="D592" s="47" t="s">
        <v>13</v>
      </c>
      <c r="E592" s="47" t="s">
        <v>14</v>
      </c>
      <c r="F592" s="47" t="s">
        <v>44</v>
      </c>
      <c r="G592" s="47" t="s">
        <v>73</v>
      </c>
      <c r="H592" s="48" t="s">
        <v>18</v>
      </c>
      <c r="I592" s="49">
        <v>298</v>
      </c>
      <c r="J592" s="50">
        <v>4.9885200000000079E-7</v>
      </c>
      <c r="K592" s="50">
        <v>1.3656743999999972E-6</v>
      </c>
      <c r="L592" s="50">
        <v>2.0742587999999973E-6</v>
      </c>
      <c r="M592" s="50">
        <v>5.8181520000000186E-7</v>
      </c>
      <c r="N592" s="50">
        <v>1.1953334279999999E-6</v>
      </c>
      <c r="O592" s="50">
        <v>9.3291045599999907E-7</v>
      </c>
      <c r="P592" s="50">
        <v>0</v>
      </c>
      <c r="Q592" s="50">
        <v>0</v>
      </c>
      <c r="R592" s="50">
        <v>4.1124000000000033E-9</v>
      </c>
      <c r="S592" s="50">
        <v>0</v>
      </c>
      <c r="T592" s="50">
        <v>5.138980200000024E-8</v>
      </c>
      <c r="U592" s="50">
        <v>0</v>
      </c>
      <c r="V592" s="50">
        <v>0</v>
      </c>
      <c r="W592" s="50">
        <v>0</v>
      </c>
      <c r="X592" s="50">
        <v>0</v>
      </c>
      <c r="Y592" s="50">
        <v>0</v>
      </c>
      <c r="Z592" s="50">
        <v>0</v>
      </c>
      <c r="AA592" s="50">
        <v>0</v>
      </c>
      <c r="AB592" s="50">
        <v>0</v>
      </c>
      <c r="AC592" s="50">
        <v>0</v>
      </c>
      <c r="AD592" s="50">
        <v>0</v>
      </c>
      <c r="AE592" s="50">
        <v>0</v>
      </c>
      <c r="AF592" s="50">
        <v>0</v>
      </c>
      <c r="AG592" s="30">
        <v>0</v>
      </c>
      <c r="AH592" s="88">
        <v>0</v>
      </c>
    </row>
    <row r="593" spans="1:34" ht="15" customHeight="1" x14ac:dyDescent="0.25">
      <c r="A593" s="47" t="s">
        <v>10</v>
      </c>
      <c r="B593" s="47" t="s">
        <v>11</v>
      </c>
      <c r="C593" s="47" t="s">
        <v>12</v>
      </c>
      <c r="D593" s="47" t="s">
        <v>13</v>
      </c>
      <c r="E593" s="47" t="s">
        <v>14</v>
      </c>
      <c r="F593" s="47" t="s">
        <v>44</v>
      </c>
      <c r="G593" s="47" t="s">
        <v>74</v>
      </c>
      <c r="H593" s="48" t="s">
        <v>16</v>
      </c>
      <c r="I593" s="49">
        <v>25</v>
      </c>
      <c r="J593" s="50">
        <v>0</v>
      </c>
      <c r="K593" s="50">
        <v>0</v>
      </c>
      <c r="L593" s="50">
        <v>0</v>
      </c>
      <c r="M593" s="50">
        <v>0</v>
      </c>
      <c r="N593" s="50">
        <v>0</v>
      </c>
      <c r="O593" s="50">
        <v>1.8592500000000012E-9</v>
      </c>
      <c r="P593" s="50">
        <v>0</v>
      </c>
      <c r="Q593" s="50">
        <v>0</v>
      </c>
      <c r="R593" s="50">
        <v>0</v>
      </c>
      <c r="S593" s="50">
        <v>0</v>
      </c>
      <c r="T593" s="50">
        <v>0</v>
      </c>
      <c r="U593" s="50">
        <v>0</v>
      </c>
      <c r="V593" s="50">
        <v>0</v>
      </c>
      <c r="W593" s="50">
        <v>0</v>
      </c>
      <c r="X593" s="50">
        <v>0</v>
      </c>
      <c r="Y593" s="50">
        <v>0</v>
      </c>
      <c r="Z593" s="50">
        <v>0</v>
      </c>
      <c r="AA593" s="50">
        <v>0</v>
      </c>
      <c r="AB593" s="50">
        <v>0</v>
      </c>
      <c r="AC593" s="50">
        <v>0</v>
      </c>
      <c r="AD593" s="50">
        <v>0</v>
      </c>
      <c r="AE593" s="50">
        <v>0</v>
      </c>
      <c r="AF593" s="50">
        <v>0</v>
      </c>
      <c r="AG593" s="30">
        <v>0</v>
      </c>
      <c r="AH593" s="88">
        <v>0</v>
      </c>
    </row>
    <row r="594" spans="1:34" ht="15" customHeight="1" x14ac:dyDescent="0.25">
      <c r="A594" s="47" t="s">
        <v>10</v>
      </c>
      <c r="B594" s="47" t="s">
        <v>11</v>
      </c>
      <c r="C594" s="47" t="s">
        <v>12</v>
      </c>
      <c r="D594" s="47" t="s">
        <v>13</v>
      </c>
      <c r="E594" s="47" t="s">
        <v>14</v>
      </c>
      <c r="F594" s="47" t="s">
        <v>44</v>
      </c>
      <c r="G594" s="47" t="s">
        <v>74</v>
      </c>
      <c r="H594" s="48" t="s">
        <v>17</v>
      </c>
      <c r="I594" s="49">
        <v>1</v>
      </c>
      <c r="J594" s="50">
        <v>0</v>
      </c>
      <c r="K594" s="50">
        <v>0</v>
      </c>
      <c r="L594" s="50">
        <v>0</v>
      </c>
      <c r="M594" s="50">
        <v>0</v>
      </c>
      <c r="N594" s="50">
        <v>0</v>
      </c>
      <c r="O594" s="50">
        <v>1.8642080000000014E-6</v>
      </c>
      <c r="P594" s="50">
        <v>0</v>
      </c>
      <c r="Q594" s="50">
        <v>0</v>
      </c>
      <c r="R594" s="50">
        <v>0</v>
      </c>
      <c r="S594" s="50">
        <v>0</v>
      </c>
      <c r="T594" s="50">
        <v>0</v>
      </c>
      <c r="U594" s="50">
        <v>0</v>
      </c>
      <c r="V594" s="50">
        <v>0</v>
      </c>
      <c r="W594" s="50">
        <v>0</v>
      </c>
      <c r="X594" s="50">
        <v>0</v>
      </c>
      <c r="Y594" s="50">
        <v>0</v>
      </c>
      <c r="Z594" s="50">
        <v>0</v>
      </c>
      <c r="AA594" s="50">
        <v>0</v>
      </c>
      <c r="AB594" s="50">
        <v>0</v>
      </c>
      <c r="AC594" s="50">
        <v>0</v>
      </c>
      <c r="AD594" s="50">
        <v>0</v>
      </c>
      <c r="AE594" s="50">
        <v>0</v>
      </c>
      <c r="AF594" s="50">
        <v>0</v>
      </c>
      <c r="AG594" s="30">
        <v>0</v>
      </c>
      <c r="AH594" s="88">
        <v>0</v>
      </c>
    </row>
    <row r="595" spans="1:34" ht="15" customHeight="1" x14ac:dyDescent="0.25">
      <c r="A595" s="47" t="s">
        <v>10</v>
      </c>
      <c r="B595" s="47" t="s">
        <v>11</v>
      </c>
      <c r="C595" s="47" t="s">
        <v>12</v>
      </c>
      <c r="D595" s="47" t="s">
        <v>13</v>
      </c>
      <c r="E595" s="47" t="s">
        <v>14</v>
      </c>
      <c r="F595" s="47" t="s">
        <v>44</v>
      </c>
      <c r="G595" s="47" t="s">
        <v>74</v>
      </c>
      <c r="H595" s="48" t="s">
        <v>18</v>
      </c>
      <c r="I595" s="49">
        <v>298</v>
      </c>
      <c r="J595" s="50">
        <v>0</v>
      </c>
      <c r="K595" s="50">
        <v>0</v>
      </c>
      <c r="L595" s="50">
        <v>0</v>
      </c>
      <c r="M595" s="50">
        <v>0</v>
      </c>
      <c r="N595" s="50">
        <v>0</v>
      </c>
      <c r="O595" s="50">
        <v>4.432452000000003E-9</v>
      </c>
      <c r="P595" s="50">
        <v>0</v>
      </c>
      <c r="Q595" s="50">
        <v>0</v>
      </c>
      <c r="R595" s="50">
        <v>0</v>
      </c>
      <c r="S595" s="50">
        <v>0</v>
      </c>
      <c r="T595" s="50">
        <v>0</v>
      </c>
      <c r="U595" s="50">
        <v>0</v>
      </c>
      <c r="V595" s="50">
        <v>0</v>
      </c>
      <c r="W595" s="50">
        <v>0</v>
      </c>
      <c r="X595" s="50">
        <v>0</v>
      </c>
      <c r="Y595" s="50">
        <v>0</v>
      </c>
      <c r="Z595" s="50">
        <v>0</v>
      </c>
      <c r="AA595" s="50">
        <v>0</v>
      </c>
      <c r="AB595" s="50">
        <v>0</v>
      </c>
      <c r="AC595" s="50">
        <v>0</v>
      </c>
      <c r="AD595" s="50">
        <v>0</v>
      </c>
      <c r="AE595" s="50">
        <v>0</v>
      </c>
      <c r="AF595" s="50">
        <v>0</v>
      </c>
      <c r="AG595" s="30">
        <v>0</v>
      </c>
      <c r="AH595" s="88">
        <v>0</v>
      </c>
    </row>
    <row r="596" spans="1:34" ht="15" customHeight="1" x14ac:dyDescent="0.25">
      <c r="A596" s="47" t="s">
        <v>10</v>
      </c>
      <c r="B596" s="47" t="s">
        <v>11</v>
      </c>
      <c r="C596" s="47" t="s">
        <v>12</v>
      </c>
      <c r="D596" s="47" t="s">
        <v>13</v>
      </c>
      <c r="E596" s="47" t="s">
        <v>14</v>
      </c>
      <c r="F596" s="47" t="s">
        <v>44</v>
      </c>
      <c r="G596" s="47" t="s">
        <v>75</v>
      </c>
      <c r="H596" s="48" t="s">
        <v>16</v>
      </c>
      <c r="I596" s="49">
        <v>25</v>
      </c>
      <c r="J596" s="50">
        <v>2.1938320000000011E-5</v>
      </c>
      <c r="K596" s="50">
        <v>0</v>
      </c>
      <c r="L596" s="50">
        <v>0</v>
      </c>
      <c r="M596" s="50">
        <v>0</v>
      </c>
      <c r="N596" s="50">
        <v>0</v>
      </c>
      <c r="O596" s="50">
        <v>2.7979495200000029E-5</v>
      </c>
      <c r="P596" s="50">
        <v>2.8352060800000033E-5</v>
      </c>
      <c r="Q596" s="50">
        <v>2.3307520000000052E-5</v>
      </c>
      <c r="R596" s="50">
        <v>2.293432000000003E-5</v>
      </c>
      <c r="S596" s="50">
        <v>2.0265905811537038E-5</v>
      </c>
      <c r="T596" s="50">
        <v>1.1208201355442387E-5</v>
      </c>
      <c r="U596" s="50">
        <v>7.3790170809607252E-6</v>
      </c>
      <c r="V596" s="50">
        <v>0</v>
      </c>
      <c r="W596" s="50">
        <v>0</v>
      </c>
      <c r="X596" s="50">
        <v>0</v>
      </c>
      <c r="Y596" s="50">
        <v>0</v>
      </c>
      <c r="Z596" s="50">
        <v>3.7755999999999999E-6</v>
      </c>
      <c r="AA596" s="50">
        <v>3.5472799999999993E-6</v>
      </c>
      <c r="AB596" s="50">
        <v>3.2762399999999999E-6</v>
      </c>
      <c r="AC596" s="50">
        <v>3.0767199999999998E-6</v>
      </c>
      <c r="AD596" s="50">
        <v>3.0944000000000004E-6</v>
      </c>
      <c r="AE596" s="50">
        <v>2.8240800000000001E-6</v>
      </c>
      <c r="AF596" s="50">
        <v>2.2583200000000002E-6</v>
      </c>
      <c r="AG596" s="30">
        <v>2.7851200000000004E-6</v>
      </c>
      <c r="AH596" s="88">
        <v>2.0468800000000001E-6</v>
      </c>
    </row>
    <row r="597" spans="1:34" ht="15" customHeight="1" x14ac:dyDescent="0.25">
      <c r="A597" s="47" t="s">
        <v>10</v>
      </c>
      <c r="B597" s="47" t="s">
        <v>11</v>
      </c>
      <c r="C597" s="47" t="s">
        <v>12</v>
      </c>
      <c r="D597" s="47" t="s">
        <v>13</v>
      </c>
      <c r="E597" s="47" t="s">
        <v>14</v>
      </c>
      <c r="F597" s="47" t="s">
        <v>44</v>
      </c>
      <c r="G597" s="47" t="s">
        <v>75</v>
      </c>
      <c r="H597" s="48" t="s">
        <v>18</v>
      </c>
      <c r="I597" s="49">
        <v>298</v>
      </c>
      <c r="J597" s="50">
        <v>5.1483752460000024E-5</v>
      </c>
      <c r="K597" s="50">
        <v>0</v>
      </c>
      <c r="L597" s="50">
        <v>0</v>
      </c>
      <c r="M597" s="50">
        <v>0</v>
      </c>
      <c r="N597" s="50">
        <v>0</v>
      </c>
      <c r="O597" s="50">
        <v>6.5660880360600058E-5</v>
      </c>
      <c r="P597" s="50">
        <v>6.653519868240008E-5</v>
      </c>
      <c r="Q597" s="50">
        <v>5.4696922560000121E-5</v>
      </c>
      <c r="R597" s="50">
        <v>5.3821115460000073E-5</v>
      </c>
      <c r="S597" s="50">
        <v>4.7559014463224553E-5</v>
      </c>
      <c r="T597" s="50">
        <v>2.6302846530884426E-5</v>
      </c>
      <c r="U597" s="50">
        <v>1.7316708334744587E-5</v>
      </c>
      <c r="V597" s="50">
        <v>0</v>
      </c>
      <c r="W597" s="50">
        <v>0</v>
      </c>
      <c r="X597" s="50">
        <v>0</v>
      </c>
      <c r="Y597" s="50">
        <v>0</v>
      </c>
      <c r="Z597" s="50">
        <v>8.8603893000000005E-6</v>
      </c>
      <c r="AA597" s="50">
        <v>8.3245793400000016E-6</v>
      </c>
      <c r="AB597" s="50">
        <v>7.6885162199999993E-6</v>
      </c>
      <c r="AC597" s="50">
        <v>7.2202926600000002E-6</v>
      </c>
      <c r="AD597" s="50">
        <v>7.2617832000000005E-6</v>
      </c>
      <c r="AE597" s="50">
        <v>6.6274097400000013E-6</v>
      </c>
      <c r="AF597" s="50">
        <v>5.2997124599999993E-6</v>
      </c>
      <c r="AG597" s="30">
        <v>6.5359803600000005E-6</v>
      </c>
      <c r="AH597" s="88">
        <v>4.8035156399999998E-6</v>
      </c>
    </row>
    <row r="598" spans="1:34" ht="15" customHeight="1" x14ac:dyDescent="0.25">
      <c r="A598" s="47" t="s">
        <v>10</v>
      </c>
      <c r="B598" s="47" t="s">
        <v>11</v>
      </c>
      <c r="C598" s="47" t="s">
        <v>12</v>
      </c>
      <c r="D598" s="47" t="s">
        <v>13</v>
      </c>
      <c r="E598" s="47" t="s">
        <v>14</v>
      </c>
      <c r="F598" s="47" t="s">
        <v>44</v>
      </c>
      <c r="G598" s="47" t="s">
        <v>76</v>
      </c>
      <c r="H598" s="48" t="s">
        <v>16</v>
      </c>
      <c r="I598" s="49">
        <v>25</v>
      </c>
      <c r="J598" s="50">
        <v>3.0150000000000035E-8</v>
      </c>
      <c r="K598" s="50">
        <v>2.3249999999999968E-9</v>
      </c>
      <c r="L598" s="50">
        <v>7.1250000000000084E-9</v>
      </c>
      <c r="M598" s="50">
        <v>0</v>
      </c>
      <c r="N598" s="50">
        <v>0</v>
      </c>
      <c r="O598" s="50">
        <v>0</v>
      </c>
      <c r="P598" s="50">
        <v>0</v>
      </c>
      <c r="Q598" s="50">
        <v>0</v>
      </c>
      <c r="R598" s="50">
        <v>0</v>
      </c>
      <c r="S598" s="50">
        <v>2.4494518627830819E-10</v>
      </c>
      <c r="T598" s="50">
        <v>0</v>
      </c>
      <c r="U598" s="50">
        <v>0</v>
      </c>
      <c r="V598" s="50">
        <v>0</v>
      </c>
      <c r="W598" s="50">
        <v>0</v>
      </c>
      <c r="X598" s="50">
        <v>0</v>
      </c>
      <c r="Y598" s="50">
        <v>3.8300351911025434E-8</v>
      </c>
      <c r="Z598" s="50">
        <v>4.4230327499999997E-8</v>
      </c>
      <c r="AA598" s="50">
        <v>1.5E-10</v>
      </c>
      <c r="AB598" s="50">
        <v>1.5E-10</v>
      </c>
      <c r="AC598" s="50">
        <v>3.3118471667969455E-8</v>
      </c>
      <c r="AD598" s="50">
        <v>0</v>
      </c>
      <c r="AE598" s="50">
        <v>0</v>
      </c>
      <c r="AF598" s="50">
        <v>0</v>
      </c>
      <c r="AG598" s="30">
        <v>0</v>
      </c>
      <c r="AH598" s="88">
        <v>0</v>
      </c>
    </row>
    <row r="599" spans="1:34" ht="15" customHeight="1" x14ac:dyDescent="0.25">
      <c r="A599" s="47" t="s">
        <v>10</v>
      </c>
      <c r="B599" s="47" t="s">
        <v>11</v>
      </c>
      <c r="C599" s="47" t="s">
        <v>12</v>
      </c>
      <c r="D599" s="47" t="s">
        <v>13</v>
      </c>
      <c r="E599" s="47" t="s">
        <v>14</v>
      </c>
      <c r="F599" s="47" t="s">
        <v>44</v>
      </c>
      <c r="G599" s="47" t="s">
        <v>76</v>
      </c>
      <c r="H599" s="48" t="s">
        <v>17</v>
      </c>
      <c r="I599" s="49">
        <v>1</v>
      </c>
      <c r="J599" s="50">
        <v>2.4706920000000027E-5</v>
      </c>
      <c r="K599" s="50">
        <v>1.9052599999999976E-6</v>
      </c>
      <c r="L599" s="50">
        <v>5.8387000000000073E-6</v>
      </c>
      <c r="M599" s="50">
        <v>0</v>
      </c>
      <c r="N599" s="50">
        <v>0</v>
      </c>
      <c r="O599" s="50">
        <v>0</v>
      </c>
      <c r="P599" s="50">
        <v>0</v>
      </c>
      <c r="Q599" s="50">
        <v>0</v>
      </c>
      <c r="R599" s="50">
        <v>0</v>
      </c>
      <c r="S599" s="50">
        <v>2.0581923456443377E-7</v>
      </c>
      <c r="T599" s="50">
        <v>0</v>
      </c>
      <c r="U599" s="50">
        <v>0</v>
      </c>
      <c r="V599" s="50">
        <v>0</v>
      </c>
      <c r="W599" s="50">
        <v>0</v>
      </c>
      <c r="X599" s="50">
        <v>0</v>
      </c>
      <c r="Y599" s="50">
        <v>3.1385861712688311E-5</v>
      </c>
      <c r="Z599" s="50">
        <v>3.6245279042000006E-5</v>
      </c>
      <c r="AA599" s="50">
        <v>1.2291999999999999E-7</v>
      </c>
      <c r="AB599" s="50">
        <v>1.2291999999999999E-7</v>
      </c>
      <c r="AC599" s="50">
        <v>2.7139483582845367E-5</v>
      </c>
      <c r="AD599" s="50">
        <v>0</v>
      </c>
      <c r="AE599" s="50">
        <v>0</v>
      </c>
      <c r="AF599" s="50">
        <v>0</v>
      </c>
      <c r="AG599" s="30">
        <v>0</v>
      </c>
      <c r="AH599" s="88">
        <v>0</v>
      </c>
    </row>
    <row r="600" spans="1:34" ht="15" customHeight="1" x14ac:dyDescent="0.25">
      <c r="A600" s="47" t="s">
        <v>10</v>
      </c>
      <c r="B600" s="47" t="s">
        <v>11</v>
      </c>
      <c r="C600" s="47" t="s">
        <v>12</v>
      </c>
      <c r="D600" s="47" t="s">
        <v>13</v>
      </c>
      <c r="E600" s="47" t="s">
        <v>14</v>
      </c>
      <c r="F600" s="47" t="s">
        <v>44</v>
      </c>
      <c r="G600" s="47" t="s">
        <v>76</v>
      </c>
      <c r="H600" s="48" t="s">
        <v>18</v>
      </c>
      <c r="I600" s="49">
        <v>298</v>
      </c>
      <c r="J600" s="50">
        <v>7.1877600000000074E-8</v>
      </c>
      <c r="K600" s="50">
        <v>5.5427999999999929E-9</v>
      </c>
      <c r="L600" s="50">
        <v>1.6986000000000021E-8</v>
      </c>
      <c r="M600" s="50">
        <v>0</v>
      </c>
      <c r="N600" s="50">
        <v>0</v>
      </c>
      <c r="O600" s="50">
        <v>0</v>
      </c>
      <c r="P600" s="50">
        <v>0</v>
      </c>
      <c r="Q600" s="50">
        <v>0</v>
      </c>
      <c r="R600" s="50">
        <v>0</v>
      </c>
      <c r="S600" s="50">
        <v>5.8394932408748664E-10</v>
      </c>
      <c r="T600" s="50">
        <v>0</v>
      </c>
      <c r="U600" s="50">
        <v>0</v>
      </c>
      <c r="V600" s="50">
        <v>0</v>
      </c>
      <c r="W600" s="50">
        <v>0</v>
      </c>
      <c r="X600" s="50">
        <v>0</v>
      </c>
      <c r="Y600" s="50">
        <v>9.1308038955884627E-8</v>
      </c>
      <c r="Z600" s="50">
        <v>1.0544510075999999E-7</v>
      </c>
      <c r="AA600" s="50">
        <v>3.5760000000000009E-10</v>
      </c>
      <c r="AB600" s="50">
        <v>3.5760000000000009E-10</v>
      </c>
      <c r="AC600" s="50">
        <v>7.8954436456439189E-8</v>
      </c>
      <c r="AD600" s="50">
        <v>0</v>
      </c>
      <c r="AE600" s="50">
        <v>0</v>
      </c>
      <c r="AF600" s="50">
        <v>0</v>
      </c>
      <c r="AG600" s="30">
        <v>0</v>
      </c>
      <c r="AH600" s="88">
        <v>0</v>
      </c>
    </row>
    <row r="601" spans="1:34" ht="15" customHeight="1" x14ac:dyDescent="0.25">
      <c r="A601" s="47" t="s">
        <v>10</v>
      </c>
      <c r="B601" s="47" t="s">
        <v>11</v>
      </c>
      <c r="C601" s="47" t="s">
        <v>12</v>
      </c>
      <c r="D601" s="47" t="s">
        <v>13</v>
      </c>
      <c r="E601" s="47" t="s">
        <v>14</v>
      </c>
      <c r="F601" s="47" t="s">
        <v>44</v>
      </c>
      <c r="G601" s="47" t="s">
        <v>546</v>
      </c>
      <c r="H601" s="48" t="s">
        <v>16</v>
      </c>
      <c r="I601" s="49">
        <v>25</v>
      </c>
      <c r="J601" s="50">
        <v>0</v>
      </c>
      <c r="K601" s="50">
        <v>0</v>
      </c>
      <c r="L601" s="50">
        <v>0</v>
      </c>
      <c r="M601" s="50">
        <v>0</v>
      </c>
      <c r="N601" s="50">
        <v>0</v>
      </c>
      <c r="O601" s="50">
        <v>0</v>
      </c>
      <c r="P601" s="50">
        <v>0</v>
      </c>
      <c r="Q601" s="50">
        <v>0</v>
      </c>
      <c r="R601" s="50">
        <v>0</v>
      </c>
      <c r="S601" s="50">
        <v>0</v>
      </c>
      <c r="T601" s="50">
        <v>6.7400351727001308E-11</v>
      </c>
      <c r="U601" s="50">
        <v>4.2318257022095575E-11</v>
      </c>
      <c r="V601" s="50">
        <v>2.5222729863583827E-10</v>
      </c>
      <c r="W601" s="50">
        <v>8.0582384731127258E-9</v>
      </c>
      <c r="X601" s="50">
        <v>2.8851900763851322E-9</v>
      </c>
      <c r="Y601" s="50">
        <v>2.3154537909280839E-9</v>
      </c>
      <c r="Z601" s="50">
        <v>6.4028119371928849E-9</v>
      </c>
      <c r="AA601" s="50">
        <v>6.895636174362963E-9</v>
      </c>
      <c r="AB601" s="50">
        <v>5.9452485234262623E-9</v>
      </c>
      <c r="AC601" s="50">
        <v>1.0377549730268093E-8</v>
      </c>
      <c r="AD601" s="50">
        <v>4.7472440313214117E-9</v>
      </c>
      <c r="AE601" s="50">
        <v>3.1045040950526392E-9</v>
      </c>
      <c r="AF601" s="50">
        <v>1.089259255006709E-9</v>
      </c>
      <c r="AG601" s="30">
        <v>1.1463101566038981E-8</v>
      </c>
      <c r="AH601" s="88">
        <v>2.141840336610682E-8</v>
      </c>
    </row>
    <row r="602" spans="1:34" ht="15" customHeight="1" x14ac:dyDescent="0.25">
      <c r="A602" s="47" t="s">
        <v>10</v>
      </c>
      <c r="B602" s="47" t="s">
        <v>11</v>
      </c>
      <c r="C602" s="47" t="s">
        <v>12</v>
      </c>
      <c r="D602" s="47" t="s">
        <v>13</v>
      </c>
      <c r="E602" s="47" t="s">
        <v>14</v>
      </c>
      <c r="F602" s="47" t="s">
        <v>44</v>
      </c>
      <c r="G602" s="47" t="s">
        <v>546</v>
      </c>
      <c r="H602" s="48" t="s">
        <v>18</v>
      </c>
      <c r="I602" s="49">
        <v>298</v>
      </c>
      <c r="J602" s="50">
        <v>0</v>
      </c>
      <c r="K602" s="50">
        <v>0</v>
      </c>
      <c r="L602" s="50">
        <v>0</v>
      </c>
      <c r="M602" s="50">
        <v>0</v>
      </c>
      <c r="N602" s="50">
        <v>0</v>
      </c>
      <c r="O602" s="50">
        <v>0</v>
      </c>
      <c r="P602" s="50">
        <v>0</v>
      </c>
      <c r="Q602" s="50">
        <v>0</v>
      </c>
      <c r="R602" s="50">
        <v>0</v>
      </c>
      <c r="S602" s="50">
        <v>0</v>
      </c>
      <c r="T602" s="50">
        <v>1.6068243851717108E-10</v>
      </c>
      <c r="U602" s="50">
        <v>1.0088672474067583E-10</v>
      </c>
      <c r="V602" s="50">
        <v>6.0130987994783845E-10</v>
      </c>
      <c r="W602" s="50">
        <v>1.9210840519900744E-8</v>
      </c>
      <c r="X602" s="50">
        <v>6.8782931421021552E-9</v>
      </c>
      <c r="Y602" s="50">
        <v>5.5200418375725519E-9</v>
      </c>
      <c r="Z602" s="50">
        <v>1.5264303658267838E-8</v>
      </c>
      <c r="AA602" s="50">
        <v>1.6439196639681299E-8</v>
      </c>
      <c r="AB602" s="50">
        <v>1.4173472479848207E-8</v>
      </c>
      <c r="AC602" s="50">
        <v>2.474007855695912E-8</v>
      </c>
      <c r="AD602" s="50">
        <v>1.1317429770670248E-8</v>
      </c>
      <c r="AE602" s="50">
        <v>7.4011377626054894E-9</v>
      </c>
      <c r="AF602" s="50">
        <v>2.5967940639359942E-9</v>
      </c>
      <c r="AG602" s="30">
        <v>2.7328034133436934E-8</v>
      </c>
      <c r="AH602" s="88">
        <v>5.1061473624798671E-8</v>
      </c>
    </row>
    <row r="603" spans="1:34" ht="15" customHeight="1" x14ac:dyDescent="0.25">
      <c r="A603" s="47" t="s">
        <v>10</v>
      </c>
      <c r="B603" s="47" t="s">
        <v>11</v>
      </c>
      <c r="C603" s="47" t="s">
        <v>12</v>
      </c>
      <c r="D603" s="47" t="s">
        <v>13</v>
      </c>
      <c r="E603" s="47" t="s">
        <v>14</v>
      </c>
      <c r="F603" s="47" t="s">
        <v>44</v>
      </c>
      <c r="G603" s="47" t="s">
        <v>77</v>
      </c>
      <c r="H603" s="48" t="s">
        <v>16</v>
      </c>
      <c r="I603" s="49">
        <v>25</v>
      </c>
      <c r="J603" s="50">
        <v>0</v>
      </c>
      <c r="K603" s="50">
        <v>0</v>
      </c>
      <c r="L603" s="50">
        <v>0</v>
      </c>
      <c r="M603" s="50">
        <v>0</v>
      </c>
      <c r="N603" s="50">
        <v>0</v>
      </c>
      <c r="O603" s="50">
        <v>0</v>
      </c>
      <c r="P603" s="50">
        <v>0</v>
      </c>
      <c r="Q603" s="50">
        <v>0</v>
      </c>
      <c r="R603" s="50">
        <v>0</v>
      </c>
      <c r="S603" s="50">
        <v>0</v>
      </c>
      <c r="T603" s="50">
        <v>0</v>
      </c>
      <c r="U603" s="50">
        <v>4.9607073509260012E-7</v>
      </c>
      <c r="V603" s="50">
        <v>3.2525540701157092E-4</v>
      </c>
      <c r="W603" s="50">
        <v>7.0389049499957482E-3</v>
      </c>
      <c r="X603" s="50">
        <v>7.356004751924358E-3</v>
      </c>
      <c r="Y603" s="50">
        <v>3.5515973077845171E-3</v>
      </c>
      <c r="Z603" s="50">
        <v>2.2159041340227546E-3</v>
      </c>
      <c r="AA603" s="50">
        <v>1.0321790857299859E-3</v>
      </c>
      <c r="AB603" s="50">
        <v>4.6701471406867195E-4</v>
      </c>
      <c r="AC603" s="50">
        <v>4.9137942551606088E-4</v>
      </c>
      <c r="AD603" s="50">
        <v>4.4615057529283651E-4</v>
      </c>
      <c r="AE603" s="50">
        <v>4.4656774306228231E-4</v>
      </c>
      <c r="AF603" s="50">
        <v>4.2683904055119655E-4</v>
      </c>
      <c r="AG603" s="30">
        <v>4.6941055743203659E-4</v>
      </c>
      <c r="AH603" s="88">
        <v>3.1072329361703964E-4</v>
      </c>
    </row>
    <row r="604" spans="1:34" ht="15" customHeight="1" x14ac:dyDescent="0.25">
      <c r="A604" s="47" t="s">
        <v>10</v>
      </c>
      <c r="B604" s="47" t="s">
        <v>11</v>
      </c>
      <c r="C604" s="47" t="s">
        <v>12</v>
      </c>
      <c r="D604" s="47" t="s">
        <v>13</v>
      </c>
      <c r="E604" s="47" t="s">
        <v>14</v>
      </c>
      <c r="F604" s="47" t="s">
        <v>44</v>
      </c>
      <c r="G604" s="47" t="s">
        <v>77</v>
      </c>
      <c r="H604" s="48" t="s">
        <v>17</v>
      </c>
      <c r="I604" s="49">
        <v>1</v>
      </c>
      <c r="J604" s="50">
        <v>0</v>
      </c>
      <c r="K604" s="50">
        <v>0</v>
      </c>
      <c r="L604" s="50">
        <v>0</v>
      </c>
      <c r="M604" s="50">
        <v>0</v>
      </c>
      <c r="N604" s="50">
        <v>0</v>
      </c>
      <c r="O604" s="50">
        <v>0</v>
      </c>
      <c r="P604" s="50">
        <v>0</v>
      </c>
      <c r="Q604" s="50">
        <v>0</v>
      </c>
      <c r="R604" s="50">
        <v>0</v>
      </c>
      <c r="S604" s="50">
        <v>0</v>
      </c>
      <c r="T604" s="50">
        <v>0</v>
      </c>
      <c r="U604" s="50">
        <v>1.1471602373477115E-3</v>
      </c>
      <c r="V604" s="50">
        <v>0.35963641854468054</v>
      </c>
      <c r="W604" s="50">
        <v>1.5461979195026427</v>
      </c>
      <c r="X604" s="50">
        <v>1.2799255642826797</v>
      </c>
      <c r="Y604" s="50">
        <v>1.1453155834131588</v>
      </c>
      <c r="Z604" s="50">
        <v>0.86463798157749416</v>
      </c>
      <c r="AA604" s="50">
        <v>1.0284873123529266</v>
      </c>
      <c r="AB604" s="50">
        <v>1.0588892129909631</v>
      </c>
      <c r="AC604" s="50">
        <v>1.1206677885395571</v>
      </c>
      <c r="AD604" s="50">
        <v>0.98792684493733907</v>
      </c>
      <c r="AE604" s="50">
        <v>1.0558091643534113</v>
      </c>
      <c r="AF604" s="50">
        <v>1.0092103438703341</v>
      </c>
      <c r="AG604" s="30">
        <v>1.1001370943274815</v>
      </c>
      <c r="AH604" s="88">
        <v>0.66834109548823917</v>
      </c>
    </row>
    <row r="605" spans="1:34" ht="15" customHeight="1" x14ac:dyDescent="0.25">
      <c r="A605" s="47" t="s">
        <v>10</v>
      </c>
      <c r="B605" s="47" t="s">
        <v>11</v>
      </c>
      <c r="C605" s="47" t="s">
        <v>12</v>
      </c>
      <c r="D605" s="47" t="s">
        <v>13</v>
      </c>
      <c r="E605" s="47" t="s">
        <v>14</v>
      </c>
      <c r="F605" s="47" t="s">
        <v>44</v>
      </c>
      <c r="G605" s="47" t="s">
        <v>77</v>
      </c>
      <c r="H605" s="48" t="s">
        <v>18</v>
      </c>
      <c r="I605" s="49">
        <v>298</v>
      </c>
      <c r="J605" s="50">
        <v>0</v>
      </c>
      <c r="K605" s="50">
        <v>0</v>
      </c>
      <c r="L605" s="50">
        <v>0</v>
      </c>
      <c r="M605" s="50">
        <v>0</v>
      </c>
      <c r="N605" s="50">
        <v>0</v>
      </c>
      <c r="O605" s="50">
        <v>0</v>
      </c>
      <c r="P605" s="50">
        <v>0</v>
      </c>
      <c r="Q605" s="50">
        <v>0</v>
      </c>
      <c r="R605" s="50">
        <v>0</v>
      </c>
      <c r="S605" s="50">
        <v>0</v>
      </c>
      <c r="T605" s="50">
        <v>0</v>
      </c>
      <c r="U605" s="50">
        <v>5.9131631623037926E-7</v>
      </c>
      <c r="V605" s="50">
        <v>6.7383268719195652E-4</v>
      </c>
      <c r="W605" s="50">
        <v>8.1673759618761306E-4</v>
      </c>
      <c r="X605" s="50">
        <v>6.7900407008980286E-4</v>
      </c>
      <c r="Y605" s="50">
        <v>6.0051400122611721E-4</v>
      </c>
      <c r="Z605" s="50">
        <v>4.4943622151326633E-4</v>
      </c>
      <c r="AA605" s="50">
        <v>5.1841394517160126E-4</v>
      </c>
      <c r="AB605" s="50">
        <v>5.2323490448319746E-4</v>
      </c>
      <c r="AC605" s="50">
        <v>5.6234886928882447E-4</v>
      </c>
      <c r="AD605" s="50">
        <v>4.9791586732722678E-4</v>
      </c>
      <c r="AE605" s="50">
        <v>5.3370967596857543E-4</v>
      </c>
      <c r="AF605" s="50">
        <v>5.1017477464279821E-4</v>
      </c>
      <c r="AG605" s="30">
        <v>5.6220837599455702E-4</v>
      </c>
      <c r="AH605" s="88">
        <v>3.7326830658370201E-4</v>
      </c>
    </row>
    <row r="606" spans="1:34" ht="15" customHeight="1" x14ac:dyDescent="0.25">
      <c r="A606" s="47" t="s">
        <v>10</v>
      </c>
      <c r="B606" s="47" t="s">
        <v>11</v>
      </c>
      <c r="C606" s="47" t="s">
        <v>12</v>
      </c>
      <c r="D606" s="47" t="s">
        <v>13</v>
      </c>
      <c r="E606" s="47" t="s">
        <v>14</v>
      </c>
      <c r="F606" s="47" t="s">
        <v>44</v>
      </c>
      <c r="G606" s="47" t="s">
        <v>78</v>
      </c>
      <c r="H606" s="48" t="s">
        <v>16</v>
      </c>
      <c r="I606" s="49">
        <v>25</v>
      </c>
      <c r="J606" s="50">
        <v>9.275877988089226E-10</v>
      </c>
      <c r="K606" s="50">
        <v>3.4318142539438426E-9</v>
      </c>
      <c r="L606" s="50">
        <v>1.1884716361419322E-10</v>
      </c>
      <c r="M606" s="50">
        <v>0</v>
      </c>
      <c r="N606" s="50">
        <v>4.7034290714874145E-11</v>
      </c>
      <c r="O606" s="50">
        <v>6.9592891978168769E-11</v>
      </c>
      <c r="P606" s="50">
        <v>0</v>
      </c>
      <c r="Q606" s="50">
        <v>0</v>
      </c>
      <c r="R606" s="50">
        <v>0</v>
      </c>
      <c r="S606" s="50">
        <v>3.5500681212466334E-9</v>
      </c>
      <c r="T606" s="50">
        <v>1.8871680768953711E-9</v>
      </c>
      <c r="U606" s="50">
        <v>9.4785511186250944E-10</v>
      </c>
      <c r="V606" s="50">
        <v>3.1357299925792063E-9</v>
      </c>
      <c r="W606" s="50">
        <v>2.2645551029418304E-8</v>
      </c>
      <c r="X606" s="50">
        <v>1.6045905804632271E-8</v>
      </c>
      <c r="Y606" s="50">
        <v>1.9193241120565223E-8</v>
      </c>
      <c r="Z606" s="50">
        <v>3.5183807933648155E-8</v>
      </c>
      <c r="AA606" s="50">
        <v>2.781499877127901E-8</v>
      </c>
      <c r="AB606" s="50">
        <v>2.837753029197055E-8</v>
      </c>
      <c r="AC606" s="50">
        <v>7.6773414430797756E-8</v>
      </c>
      <c r="AD606" s="50">
        <v>4.4000820713023534E-8</v>
      </c>
      <c r="AE606" s="50">
        <v>2.834420709110276E-8</v>
      </c>
      <c r="AF606" s="50">
        <v>3.2717096555134354E-8</v>
      </c>
      <c r="AG606" s="30">
        <v>3.6023268706031552E-8</v>
      </c>
      <c r="AH606" s="88">
        <v>5.8695546373753757E-8</v>
      </c>
    </row>
    <row r="607" spans="1:34" ht="15" customHeight="1" x14ac:dyDescent="0.25">
      <c r="A607" s="47" t="s">
        <v>10</v>
      </c>
      <c r="B607" s="47" t="s">
        <v>11</v>
      </c>
      <c r="C607" s="47" t="s">
        <v>12</v>
      </c>
      <c r="D607" s="47" t="s">
        <v>13</v>
      </c>
      <c r="E607" s="47" t="s">
        <v>14</v>
      </c>
      <c r="F607" s="47" t="s">
        <v>44</v>
      </c>
      <c r="G607" s="47" t="s">
        <v>78</v>
      </c>
      <c r="H607" s="48" t="s">
        <v>18</v>
      </c>
      <c r="I607" s="49">
        <v>298</v>
      </c>
      <c r="J607" s="50">
        <v>2.2113693123604716E-9</v>
      </c>
      <c r="K607" s="50">
        <v>8.181445181402118E-9</v>
      </c>
      <c r="L607" s="50">
        <v>2.8333163805623662E-10</v>
      </c>
      <c r="M607" s="50">
        <v>0</v>
      </c>
      <c r="N607" s="50">
        <v>1.1212974906425997E-10</v>
      </c>
      <c r="O607" s="50">
        <v>1.659094544759543E-10</v>
      </c>
      <c r="P607" s="50">
        <v>0</v>
      </c>
      <c r="Q607" s="50">
        <v>0</v>
      </c>
      <c r="R607" s="50">
        <v>0</v>
      </c>
      <c r="S607" s="50">
        <v>8.4633624010519743E-9</v>
      </c>
      <c r="T607" s="50">
        <v>4.4990086953185645E-9</v>
      </c>
      <c r="U607" s="50">
        <v>2.2596865866802223E-9</v>
      </c>
      <c r="V607" s="50">
        <v>7.4176622422380867E-9</v>
      </c>
      <c r="W607" s="50">
        <v>5.3982277951827816E-8</v>
      </c>
      <c r="X607" s="50">
        <v>3.8237512246455556E-8</v>
      </c>
      <c r="Y607" s="50">
        <v>4.575668683142748E-8</v>
      </c>
      <c r="Z607" s="50">
        <v>8.3878198113817189E-8</v>
      </c>
      <c r="AA607" s="50">
        <v>6.631095707072919E-8</v>
      </c>
      <c r="AB607" s="50">
        <v>6.7652032216057776E-8</v>
      </c>
      <c r="AC607" s="50">
        <v>1.8302782000302189E-7</v>
      </c>
      <c r="AD607" s="50">
        <v>1.0489795657984813E-7</v>
      </c>
      <c r="AE607" s="50">
        <v>6.7572589705188979E-8</v>
      </c>
      <c r="AF607" s="50">
        <v>7.7997558187440284E-8</v>
      </c>
      <c r="AG607" s="30">
        <v>8.5879472595179217E-8</v>
      </c>
      <c r="AH607" s="88">
        <v>1.3993018255502899E-7</v>
      </c>
    </row>
    <row r="608" spans="1:34" ht="15" customHeight="1" x14ac:dyDescent="0.25">
      <c r="A608" s="47" t="s">
        <v>10</v>
      </c>
      <c r="B608" s="47" t="s">
        <v>11</v>
      </c>
      <c r="C608" s="47" t="s">
        <v>12</v>
      </c>
      <c r="D608" s="47" t="s">
        <v>13</v>
      </c>
      <c r="E608" s="47" t="s">
        <v>14</v>
      </c>
      <c r="F608" s="47" t="s">
        <v>44</v>
      </c>
      <c r="G608" s="47" t="s">
        <v>79</v>
      </c>
      <c r="H608" s="48" t="s">
        <v>16</v>
      </c>
      <c r="I608" s="49">
        <v>25</v>
      </c>
      <c r="J608" s="50">
        <v>1.3991936799999962E-2</v>
      </c>
      <c r="K608" s="50">
        <v>1.9372756800000002E-2</v>
      </c>
      <c r="L608" s="50">
        <v>1.3466591199999926E-2</v>
      </c>
      <c r="M608" s="50">
        <v>1.2961362400000016E-2</v>
      </c>
      <c r="N608" s="50">
        <v>9.3268239679999906E-3</v>
      </c>
      <c r="O608" s="50">
        <v>8.5153350719999951E-3</v>
      </c>
      <c r="P608" s="50">
        <v>8.1245237039999883E-3</v>
      </c>
      <c r="Q608" s="50">
        <v>8.2125823999999788E-3</v>
      </c>
      <c r="R608" s="50">
        <v>7.0147103999999953E-3</v>
      </c>
      <c r="S608" s="50">
        <v>6.6385645207113469E-3</v>
      </c>
      <c r="T608" s="50">
        <v>5.9085554007693797E-3</v>
      </c>
      <c r="U608" s="50">
        <v>8.089696969412143E-3</v>
      </c>
      <c r="V608" s="50">
        <v>1.0743053981129404E-2</v>
      </c>
      <c r="W608" s="50">
        <v>1.1479889496464214E-2</v>
      </c>
      <c r="X608" s="50">
        <v>1.1431020590957207E-2</v>
      </c>
      <c r="Y608" s="50">
        <v>8.3623613462306141E-3</v>
      </c>
      <c r="Z608" s="50">
        <v>9.3382745369893962E-3</v>
      </c>
      <c r="AA608" s="50">
        <v>8.6384062268313171E-3</v>
      </c>
      <c r="AB608" s="50">
        <v>9.5676852067544914E-3</v>
      </c>
      <c r="AC608" s="50">
        <v>1.4110493498955181E-2</v>
      </c>
      <c r="AD608" s="50">
        <v>1.4232440813836011E-2</v>
      </c>
      <c r="AE608" s="50">
        <v>1.3190655419523989E-2</v>
      </c>
      <c r="AF608" s="50">
        <v>1.3868955189930443E-2</v>
      </c>
      <c r="AG608" s="30">
        <v>1.4333383734732688E-2</v>
      </c>
      <c r="AH608" s="88">
        <v>1.5514000750372884E-2</v>
      </c>
    </row>
    <row r="609" spans="1:34" ht="15" customHeight="1" x14ac:dyDescent="0.25">
      <c r="A609" s="47" t="s">
        <v>10</v>
      </c>
      <c r="B609" s="47" t="s">
        <v>11</v>
      </c>
      <c r="C609" s="47" t="s">
        <v>12</v>
      </c>
      <c r="D609" s="47" t="s">
        <v>13</v>
      </c>
      <c r="E609" s="47" t="s">
        <v>14</v>
      </c>
      <c r="F609" s="47" t="s">
        <v>44</v>
      </c>
      <c r="G609" s="47" t="s">
        <v>79</v>
      </c>
      <c r="H609" s="48" t="s">
        <v>18</v>
      </c>
      <c r="I609" s="49">
        <v>298</v>
      </c>
      <c r="J609" s="50">
        <v>2.1890385123599938E-2</v>
      </c>
      <c r="K609" s="50">
        <v>3.0308678013599995E-2</v>
      </c>
      <c r="L609" s="50">
        <v>2.1068481932399883E-2</v>
      </c>
      <c r="M609" s="50">
        <v>2.0278051474800031E-2</v>
      </c>
      <c r="N609" s="50">
        <v>1.4591816097935988E-2</v>
      </c>
      <c r="O609" s="50">
        <v>1.3322241720143992E-2</v>
      </c>
      <c r="P609" s="50">
        <v>1.2710817334907981E-2</v>
      </c>
      <c r="Q609" s="50">
        <v>1.2848585164799965E-2</v>
      </c>
      <c r="R609" s="50">
        <v>1.0974514420799992E-2</v>
      </c>
      <c r="S609" s="50">
        <v>1.0386034192652901E-2</v>
      </c>
      <c r="T609" s="50">
        <v>9.2439349245036946E-3</v>
      </c>
      <c r="U609" s="50">
        <v>1.2656453192072073E-2</v>
      </c>
      <c r="V609" s="50">
        <v>1.6156701726108225E-2</v>
      </c>
      <c r="W609" s="50">
        <v>1.8351797495949708E-2</v>
      </c>
      <c r="X609" s="50">
        <v>1.8856335142056556E-2</v>
      </c>
      <c r="Y609" s="50">
        <v>1.3083007803767888E-2</v>
      </c>
      <c r="Z609" s="50">
        <v>1.4609730513119911E-2</v>
      </c>
      <c r="AA609" s="50">
        <v>1.3514786541877599E-2</v>
      </c>
      <c r="AB609" s="50">
        <v>1.4968643505967404E-2</v>
      </c>
      <c r="AC609" s="50">
        <v>2.2075867079115383E-2</v>
      </c>
      <c r="AD609" s="50">
        <v>2.2266653653246433E-2</v>
      </c>
      <c r="AE609" s="50">
        <v>2.0636780403845281E-2</v>
      </c>
      <c r="AF609" s="50">
        <v>2.1697980394646179E-2</v>
      </c>
      <c r="AG609" s="30">
        <v>2.2424578852989287E-2</v>
      </c>
      <c r="AH609" s="88">
        <v>2.4271654173958379E-2</v>
      </c>
    </row>
    <row r="610" spans="1:34" ht="15" customHeight="1" x14ac:dyDescent="0.25">
      <c r="A610" s="47" t="s">
        <v>10</v>
      </c>
      <c r="B610" s="47" t="s">
        <v>11</v>
      </c>
      <c r="C610" s="47" t="s">
        <v>12</v>
      </c>
      <c r="D610" s="47" t="s">
        <v>13</v>
      </c>
      <c r="E610" s="47" t="s">
        <v>14</v>
      </c>
      <c r="F610" s="47" t="s">
        <v>44</v>
      </c>
      <c r="G610" s="47" t="s">
        <v>80</v>
      </c>
      <c r="H610" s="48" t="s">
        <v>16</v>
      </c>
      <c r="I610" s="49">
        <v>25</v>
      </c>
      <c r="J610" s="50">
        <v>0</v>
      </c>
      <c r="K610" s="50">
        <v>0</v>
      </c>
      <c r="L610" s="50">
        <v>0</v>
      </c>
      <c r="M610" s="50">
        <v>0</v>
      </c>
      <c r="N610" s="50">
        <v>0</v>
      </c>
      <c r="O610" s="50">
        <v>0</v>
      </c>
      <c r="P610" s="50">
        <v>0</v>
      </c>
      <c r="Q610" s="50">
        <v>0</v>
      </c>
      <c r="R610" s="50">
        <v>0</v>
      </c>
      <c r="S610" s="50">
        <v>0</v>
      </c>
      <c r="T610" s="50">
        <v>0</v>
      </c>
      <c r="U610" s="50">
        <v>2.1798999999999996E-8</v>
      </c>
      <c r="V610" s="50">
        <v>1.310497841358017E-4</v>
      </c>
      <c r="W610" s="50">
        <v>3.4778051958232905E-4</v>
      </c>
      <c r="X610" s="50">
        <v>3.4970169676459432E-4</v>
      </c>
      <c r="Y610" s="50">
        <v>3.8879924672211214E-4</v>
      </c>
      <c r="Z610" s="50">
        <v>3.2073248738826864E-4</v>
      </c>
      <c r="AA610" s="50">
        <v>3.4252437513455051E-4</v>
      </c>
      <c r="AB610" s="50">
        <v>3.5138574679372447E-4</v>
      </c>
      <c r="AC610" s="50">
        <v>3.3981877721486167E-4</v>
      </c>
      <c r="AD610" s="50">
        <v>3.4406835827261801E-4</v>
      </c>
      <c r="AE610" s="50">
        <v>2.9943015860066521E-4</v>
      </c>
      <c r="AF610" s="50">
        <v>2.9776124393955482E-4</v>
      </c>
      <c r="AG610" s="30">
        <v>3.1157015367274949E-4</v>
      </c>
      <c r="AH610" s="88">
        <v>3.108208757714146E-4</v>
      </c>
    </row>
    <row r="611" spans="1:34" ht="15" customHeight="1" x14ac:dyDescent="0.25">
      <c r="A611" s="47" t="s">
        <v>10</v>
      </c>
      <c r="B611" s="47" t="s">
        <v>11</v>
      </c>
      <c r="C611" s="47" t="s">
        <v>12</v>
      </c>
      <c r="D611" s="47" t="s">
        <v>13</v>
      </c>
      <c r="E611" s="47" t="s">
        <v>14</v>
      </c>
      <c r="F611" s="47" t="s">
        <v>44</v>
      </c>
      <c r="G611" s="47" t="s">
        <v>80</v>
      </c>
      <c r="H611" s="48" t="s">
        <v>18</v>
      </c>
      <c r="I611" s="49">
        <v>298</v>
      </c>
      <c r="J611" s="50">
        <v>0</v>
      </c>
      <c r="K611" s="50">
        <v>0</v>
      </c>
      <c r="L611" s="50">
        <v>0</v>
      </c>
      <c r="M611" s="50">
        <v>0</v>
      </c>
      <c r="N611" s="50">
        <v>0</v>
      </c>
      <c r="O611" s="50">
        <v>0</v>
      </c>
      <c r="P611" s="50">
        <v>0</v>
      </c>
      <c r="Q611" s="50">
        <v>0</v>
      </c>
      <c r="R611" s="50">
        <v>0</v>
      </c>
      <c r="S611" s="50">
        <v>0</v>
      </c>
      <c r="T611" s="50">
        <v>0</v>
      </c>
      <c r="U611" s="50">
        <v>2.5984408000000001E-8</v>
      </c>
      <c r="V611" s="50">
        <v>3.0754108087908526E-4</v>
      </c>
      <c r="W611" s="50">
        <v>8.1615393425545351E-4</v>
      </c>
      <c r="X611" s="50">
        <v>8.2066245686988947E-4</v>
      </c>
      <c r="Y611" s="50">
        <v>9.1241463232022012E-4</v>
      </c>
      <c r="Z611" s="50">
        <v>7.5168076634857782E-4</v>
      </c>
      <c r="AA611" s="50">
        <v>8.0390345602324566E-4</v>
      </c>
      <c r="AB611" s="50">
        <v>8.2461450128817307E-4</v>
      </c>
      <c r="AC611" s="50">
        <v>7.9571051522495865E-4</v>
      </c>
      <c r="AD611" s="50">
        <v>8.0244644641605772E-4</v>
      </c>
      <c r="AE611" s="50">
        <v>6.9609607294409033E-4</v>
      </c>
      <c r="AF611" s="50">
        <v>6.8523904623451982E-4</v>
      </c>
      <c r="AG611" s="30">
        <v>7.1408637342642212E-4</v>
      </c>
      <c r="AH611" s="88">
        <v>7.1355478464991983E-4</v>
      </c>
    </row>
    <row r="612" spans="1:34" ht="15" customHeight="1" x14ac:dyDescent="0.25">
      <c r="A612" s="47" t="s">
        <v>10</v>
      </c>
      <c r="B612" s="47" t="s">
        <v>11</v>
      </c>
      <c r="C612" s="47" t="s">
        <v>12</v>
      </c>
      <c r="D612" s="47" t="s">
        <v>13</v>
      </c>
      <c r="E612" s="47" t="s">
        <v>14</v>
      </c>
      <c r="F612" s="47" t="s">
        <v>44</v>
      </c>
      <c r="G612" s="47" t="s">
        <v>81</v>
      </c>
      <c r="H612" s="48" t="s">
        <v>16</v>
      </c>
      <c r="I612" s="49">
        <v>25</v>
      </c>
      <c r="J612" s="50">
        <v>6.0462245000000143E-4</v>
      </c>
      <c r="K612" s="50">
        <v>5.6940450000000106E-4</v>
      </c>
      <c r="L612" s="50">
        <v>6.3967979999999885E-4</v>
      </c>
      <c r="M612" s="50">
        <v>5.7915722499999928E-4</v>
      </c>
      <c r="N612" s="50">
        <v>4.9324113050000084E-4</v>
      </c>
      <c r="O612" s="50">
        <v>4.6802217400000067E-4</v>
      </c>
      <c r="P612" s="50">
        <v>4.9256647400000033E-4</v>
      </c>
      <c r="Q612" s="50">
        <v>5.0855142499999927E-4</v>
      </c>
      <c r="R612" s="50">
        <v>5.5074140000000056E-4</v>
      </c>
      <c r="S612" s="50">
        <v>4.9439314748860052E-4</v>
      </c>
      <c r="T612" s="50">
        <v>5.2500238333954381E-4</v>
      </c>
      <c r="U612" s="50">
        <v>4.0682227483228497E-3</v>
      </c>
      <c r="V612" s="50">
        <v>3.9860527937888848E-3</v>
      </c>
      <c r="W612" s="50">
        <v>2.0190611713947304E-3</v>
      </c>
      <c r="X612" s="50">
        <v>2.0523867969788425E-3</v>
      </c>
      <c r="Y612" s="50">
        <v>7.6483028952884999E-4</v>
      </c>
      <c r="Z612" s="50">
        <v>8.76305671426638E-4</v>
      </c>
      <c r="AA612" s="50">
        <v>7.8956555859931437E-4</v>
      </c>
      <c r="AB612" s="50">
        <v>8.0655031757428085E-4</v>
      </c>
      <c r="AC612" s="50">
        <v>6.8771064188357951E-4</v>
      </c>
      <c r="AD612" s="50">
        <v>7.9356145244301602E-4</v>
      </c>
      <c r="AE612" s="50">
        <v>8.2487466149016512E-4</v>
      </c>
      <c r="AF612" s="50">
        <v>8.2245977950111144E-4</v>
      </c>
      <c r="AG612" s="30">
        <v>6.0519174181905935E-4</v>
      </c>
      <c r="AH612" s="88">
        <v>5.2117636466802574E-4</v>
      </c>
    </row>
    <row r="613" spans="1:34" ht="15" customHeight="1" x14ac:dyDescent="0.25">
      <c r="A613" s="47" t="s">
        <v>10</v>
      </c>
      <c r="B613" s="47" t="s">
        <v>11</v>
      </c>
      <c r="C613" s="47" t="s">
        <v>12</v>
      </c>
      <c r="D613" s="47" t="s">
        <v>13</v>
      </c>
      <c r="E613" s="47" t="s">
        <v>14</v>
      </c>
      <c r="F613" s="47" t="s">
        <v>44</v>
      </c>
      <c r="G613" s="47" t="s">
        <v>81</v>
      </c>
      <c r="H613" s="48" t="s">
        <v>17</v>
      </c>
      <c r="I613" s="49">
        <v>1</v>
      </c>
      <c r="J613" s="50">
        <v>2.2588694732000052</v>
      </c>
      <c r="K613" s="50">
        <v>2.1272952120000039</v>
      </c>
      <c r="L613" s="50">
        <v>2.3898437327999957</v>
      </c>
      <c r="M613" s="50">
        <v>2.1637313925999972</v>
      </c>
      <c r="N613" s="50">
        <v>1.8427488635480029</v>
      </c>
      <c r="O613" s="50">
        <v>1.7485308420640024</v>
      </c>
      <c r="P613" s="50">
        <v>1.8402283468640011</v>
      </c>
      <c r="Q613" s="50">
        <v>1.8999481237999971</v>
      </c>
      <c r="R613" s="50">
        <v>2.0575698704000018</v>
      </c>
      <c r="S613" s="50">
        <v>1.8255972390807882</v>
      </c>
      <c r="T613" s="50">
        <v>1.9201383345076093</v>
      </c>
      <c r="U613" s="50">
        <v>1.1519734591661208</v>
      </c>
      <c r="V613" s="50">
        <v>1.1035566005130228</v>
      </c>
      <c r="W613" s="50">
        <v>0.64304928752515522</v>
      </c>
      <c r="X613" s="50">
        <v>0.67170210315717571</v>
      </c>
      <c r="Y613" s="50">
        <v>0.27273565226332314</v>
      </c>
      <c r="Z613" s="50">
        <v>0.29591256322686255</v>
      </c>
      <c r="AA613" s="50">
        <v>0.28083255424823023</v>
      </c>
      <c r="AB613" s="50">
        <v>0.29432267388425398</v>
      </c>
      <c r="AC613" s="50">
        <v>0.25296133574353558</v>
      </c>
      <c r="AD613" s="50">
        <v>0.29744954334638513</v>
      </c>
      <c r="AE613" s="50">
        <v>0.31849961366857737</v>
      </c>
      <c r="AF613" s="50">
        <v>0.30526334384637532</v>
      </c>
      <c r="AG613" s="30">
        <v>0.20669843609160696</v>
      </c>
      <c r="AH613" s="88">
        <v>0.18013610305091421</v>
      </c>
    </row>
    <row r="614" spans="1:34" ht="15" customHeight="1" x14ac:dyDescent="0.25">
      <c r="A614" s="47" t="s">
        <v>10</v>
      </c>
      <c r="B614" s="47" t="s">
        <v>11</v>
      </c>
      <c r="C614" s="47" t="s">
        <v>12</v>
      </c>
      <c r="D614" s="47" t="s">
        <v>13</v>
      </c>
      <c r="E614" s="47" t="s">
        <v>14</v>
      </c>
      <c r="F614" s="47" t="s">
        <v>44</v>
      </c>
      <c r="G614" s="47" t="s">
        <v>81</v>
      </c>
      <c r="H614" s="48" t="s">
        <v>18</v>
      </c>
      <c r="I614" s="49">
        <v>298</v>
      </c>
      <c r="J614" s="50">
        <v>1.1531359366400028E-2</v>
      </c>
      <c r="K614" s="50">
        <v>1.0859682624000019E-2</v>
      </c>
      <c r="L614" s="50">
        <v>1.2199973145599976E-2</v>
      </c>
      <c r="M614" s="50">
        <v>1.1045686595199986E-2</v>
      </c>
      <c r="N614" s="50">
        <v>9.4070948408960155E-3</v>
      </c>
      <c r="O614" s="50">
        <v>8.9261189025280109E-3</v>
      </c>
      <c r="P614" s="50">
        <v>9.3942277921280053E-3</v>
      </c>
      <c r="Q614" s="50">
        <v>9.6990927775999856E-3</v>
      </c>
      <c r="R614" s="50">
        <v>1.0503739980800009E-2</v>
      </c>
      <c r="S614" s="50">
        <v>9.4290661089025899E-3</v>
      </c>
      <c r="T614" s="50">
        <v>1.001284545505178E-2</v>
      </c>
      <c r="U614" s="50">
        <v>7.151309474779606E-3</v>
      </c>
      <c r="V614" s="50">
        <v>7.0131914131830791E-3</v>
      </c>
      <c r="W614" s="50">
        <v>3.5006849691672998E-3</v>
      </c>
      <c r="X614" s="50">
        <v>3.5584655447254989E-3</v>
      </c>
      <c r="Y614" s="50">
        <v>1.3260766619903844E-3</v>
      </c>
      <c r="Z614" s="50">
        <v>1.5193547059498943E-3</v>
      </c>
      <c r="AA614" s="50">
        <v>1.3689631212369204E-3</v>
      </c>
      <c r="AB614" s="50">
        <v>1.3984116051615166E-3</v>
      </c>
      <c r="AC614" s="50">
        <v>1.192365214727603E-3</v>
      </c>
      <c r="AD614" s="50">
        <v>1.375891274635746E-3</v>
      </c>
      <c r="AE614" s="50">
        <v>1.4301826858127665E-3</v>
      </c>
      <c r="AF614" s="50">
        <v>1.4259957195131999E-3</v>
      </c>
      <c r="AG614" s="30">
        <v>1.0492924454521E-3</v>
      </c>
      <c r="AH614" s="88">
        <v>9.0362505699532591E-4</v>
      </c>
    </row>
    <row r="615" spans="1:34" ht="15" customHeight="1" x14ac:dyDescent="0.25">
      <c r="A615" s="47" t="s">
        <v>10</v>
      </c>
      <c r="B615" s="47" t="s">
        <v>11</v>
      </c>
      <c r="C615" s="47" t="s">
        <v>12</v>
      </c>
      <c r="D615" s="47" t="s">
        <v>13</v>
      </c>
      <c r="E615" s="47" t="s">
        <v>14</v>
      </c>
      <c r="F615" s="47" t="s">
        <v>44</v>
      </c>
      <c r="G615" s="47" t="s">
        <v>82</v>
      </c>
      <c r="H615" s="48" t="s">
        <v>16</v>
      </c>
      <c r="I615" s="49">
        <v>25</v>
      </c>
      <c r="J615" s="50">
        <v>1.673227499999998E-5</v>
      </c>
      <c r="K615" s="50">
        <v>1.2183899999999983E-5</v>
      </c>
      <c r="L615" s="50">
        <v>5.6211600000000043E-5</v>
      </c>
      <c r="M615" s="50">
        <v>1.5231299999999928E-5</v>
      </c>
      <c r="N615" s="50">
        <v>9.8542537499999796E-6</v>
      </c>
      <c r="O615" s="50">
        <v>6.0958859999999979E-6</v>
      </c>
      <c r="P615" s="50">
        <v>6.3468802499999969E-6</v>
      </c>
      <c r="Q615" s="50">
        <v>7.4281499999999892E-6</v>
      </c>
      <c r="R615" s="50">
        <v>7.5945749999999941E-6</v>
      </c>
      <c r="S615" s="50">
        <v>4.4817619204052044E-6</v>
      </c>
      <c r="T615" s="50">
        <v>6.2244010620698547E-6</v>
      </c>
      <c r="U615" s="50">
        <v>0</v>
      </c>
      <c r="V615" s="50">
        <v>0</v>
      </c>
      <c r="W615" s="50">
        <v>0</v>
      </c>
      <c r="X615" s="50">
        <v>0</v>
      </c>
      <c r="Y615" s="50">
        <v>0</v>
      </c>
      <c r="Z615" s="50">
        <v>0</v>
      </c>
      <c r="AA615" s="50">
        <v>0</v>
      </c>
      <c r="AB615" s="50">
        <v>0</v>
      </c>
      <c r="AC615" s="50">
        <v>0</v>
      </c>
      <c r="AD615" s="50">
        <v>0</v>
      </c>
      <c r="AE615" s="50">
        <v>0</v>
      </c>
      <c r="AF615" s="50">
        <v>0</v>
      </c>
      <c r="AG615" s="30">
        <v>0</v>
      </c>
      <c r="AH615" s="88">
        <v>0</v>
      </c>
    </row>
    <row r="616" spans="1:34" ht="15" customHeight="1" x14ac:dyDescent="0.25">
      <c r="A616" s="47" t="s">
        <v>10</v>
      </c>
      <c r="B616" s="47" t="s">
        <v>11</v>
      </c>
      <c r="C616" s="47" t="s">
        <v>12</v>
      </c>
      <c r="D616" s="47" t="s">
        <v>13</v>
      </c>
      <c r="E616" s="47" t="s">
        <v>14</v>
      </c>
      <c r="F616" s="47" t="s">
        <v>44</v>
      </c>
      <c r="G616" s="47" t="s">
        <v>82</v>
      </c>
      <c r="H616" s="48" t="s">
        <v>17</v>
      </c>
      <c r="I616" s="49">
        <v>1</v>
      </c>
      <c r="J616" s="50">
        <v>1.6618495529999982E-2</v>
      </c>
      <c r="K616" s="50">
        <v>1.2101049479999985E-2</v>
      </c>
      <c r="L616" s="50">
        <v>5.5829361120000039E-2</v>
      </c>
      <c r="M616" s="50">
        <v>1.5127727159999929E-2</v>
      </c>
      <c r="N616" s="50">
        <v>9.7872448244999809E-3</v>
      </c>
      <c r="O616" s="50">
        <v>6.0544339751999986E-3</v>
      </c>
      <c r="P616" s="50">
        <v>6.3037214642999977E-3</v>
      </c>
      <c r="Q616" s="50">
        <v>7.3776385799999887E-3</v>
      </c>
      <c r="R616" s="50">
        <v>7.542931889999994E-3</v>
      </c>
      <c r="S616" s="50">
        <v>4.4512859393464489E-3</v>
      </c>
      <c r="T616" s="50">
        <v>6.1820751348477801E-3</v>
      </c>
      <c r="U616" s="50">
        <v>0</v>
      </c>
      <c r="V616" s="50">
        <v>0</v>
      </c>
      <c r="W616" s="50">
        <v>0</v>
      </c>
      <c r="X616" s="50">
        <v>0</v>
      </c>
      <c r="Y616" s="50">
        <v>0</v>
      </c>
      <c r="Z616" s="50">
        <v>0</v>
      </c>
      <c r="AA616" s="50">
        <v>0</v>
      </c>
      <c r="AB616" s="50">
        <v>0</v>
      </c>
      <c r="AC616" s="50">
        <v>0</v>
      </c>
      <c r="AD616" s="50">
        <v>0</v>
      </c>
      <c r="AE616" s="50">
        <v>0</v>
      </c>
      <c r="AF616" s="50">
        <v>0</v>
      </c>
      <c r="AG616" s="30">
        <v>0</v>
      </c>
      <c r="AH616" s="88">
        <v>0</v>
      </c>
    </row>
    <row r="617" spans="1:34" ht="15" customHeight="1" x14ac:dyDescent="0.25">
      <c r="A617" s="47" t="s">
        <v>10</v>
      </c>
      <c r="B617" s="47" t="s">
        <v>11</v>
      </c>
      <c r="C617" s="47" t="s">
        <v>12</v>
      </c>
      <c r="D617" s="47" t="s">
        <v>13</v>
      </c>
      <c r="E617" s="47" t="s">
        <v>14</v>
      </c>
      <c r="F617" s="47" t="s">
        <v>44</v>
      </c>
      <c r="G617" s="47" t="s">
        <v>82</v>
      </c>
      <c r="H617" s="48" t="s">
        <v>18</v>
      </c>
      <c r="I617" s="49">
        <v>298</v>
      </c>
      <c r="J617" s="50">
        <v>3.9889743599999952E-5</v>
      </c>
      <c r="K617" s="50">
        <v>2.9046417599999966E-5</v>
      </c>
      <c r="L617" s="50">
        <v>1.340084544000001E-4</v>
      </c>
      <c r="M617" s="50">
        <v>3.6311419199999825E-5</v>
      </c>
      <c r="N617" s="50">
        <v>2.3492540939999952E-5</v>
      </c>
      <c r="O617" s="50">
        <v>1.4532592223999996E-5</v>
      </c>
      <c r="P617" s="50">
        <v>1.5130962515999994E-5</v>
      </c>
      <c r="Q617" s="50">
        <v>1.7708709599999973E-5</v>
      </c>
      <c r="R617" s="50">
        <v>1.8105466799999984E-5</v>
      </c>
      <c r="S617" s="50">
        <v>1.0684520418246006E-5</v>
      </c>
      <c r="T617" s="50">
        <v>1.4838972131974535E-5</v>
      </c>
      <c r="U617" s="50">
        <v>0</v>
      </c>
      <c r="V617" s="50">
        <v>0</v>
      </c>
      <c r="W617" s="50">
        <v>0</v>
      </c>
      <c r="X617" s="50">
        <v>0</v>
      </c>
      <c r="Y617" s="50">
        <v>0</v>
      </c>
      <c r="Z617" s="50">
        <v>0</v>
      </c>
      <c r="AA617" s="50">
        <v>0</v>
      </c>
      <c r="AB617" s="50">
        <v>0</v>
      </c>
      <c r="AC617" s="50">
        <v>0</v>
      </c>
      <c r="AD617" s="50">
        <v>0</v>
      </c>
      <c r="AE617" s="50">
        <v>0</v>
      </c>
      <c r="AF617" s="50">
        <v>0</v>
      </c>
      <c r="AG617" s="30">
        <v>0</v>
      </c>
      <c r="AH617" s="88">
        <v>0</v>
      </c>
    </row>
    <row r="618" spans="1:34" ht="15" customHeight="1" x14ac:dyDescent="0.25">
      <c r="A618" s="47" t="s">
        <v>10</v>
      </c>
      <c r="B618" s="47" t="s">
        <v>11</v>
      </c>
      <c r="C618" s="47" t="s">
        <v>12</v>
      </c>
      <c r="D618" s="47" t="s">
        <v>13</v>
      </c>
      <c r="E618" s="47" t="s">
        <v>14</v>
      </c>
      <c r="F618" s="47" t="s">
        <v>44</v>
      </c>
      <c r="G618" s="47" t="s">
        <v>83</v>
      </c>
      <c r="H618" s="48" t="s">
        <v>16</v>
      </c>
      <c r="I618" s="49">
        <v>25</v>
      </c>
      <c r="J618" s="50">
        <v>0</v>
      </c>
      <c r="K618" s="50">
        <v>6.1531199999999993E-6</v>
      </c>
      <c r="L618" s="50">
        <v>4.3260000000000014E-6</v>
      </c>
      <c r="M618" s="50">
        <v>0</v>
      </c>
      <c r="N618" s="50">
        <v>0</v>
      </c>
      <c r="O618" s="50">
        <v>0</v>
      </c>
      <c r="P618" s="50">
        <v>0</v>
      </c>
      <c r="Q618" s="50">
        <v>0</v>
      </c>
      <c r="R618" s="50">
        <v>0</v>
      </c>
      <c r="S618" s="50">
        <v>9.3572234659507528E-5</v>
      </c>
      <c r="T618" s="50">
        <v>2.0795667296216698E-4</v>
      </c>
      <c r="U618" s="50">
        <v>1.7496361926921952E-4</v>
      </c>
      <c r="V618" s="50">
        <v>1.1686310689676691E-4</v>
      </c>
      <c r="W618" s="50">
        <v>2.186672E-5</v>
      </c>
      <c r="X618" s="50">
        <v>1.1305040000000002E-5</v>
      </c>
      <c r="Y618" s="50">
        <v>1.9809600000000001E-5</v>
      </c>
      <c r="Z618" s="50">
        <v>9.2108800000000005E-6</v>
      </c>
      <c r="AA618" s="50">
        <v>1.2521520000000002E-5</v>
      </c>
      <c r="AB618" s="50">
        <v>1.1797680000000003E-5</v>
      </c>
      <c r="AC618" s="50">
        <v>1.1175120000000001E-5</v>
      </c>
      <c r="AD618" s="50">
        <v>1.9596319999999999E-5</v>
      </c>
      <c r="AE618" s="50">
        <v>2.42888E-5</v>
      </c>
      <c r="AF618" s="50">
        <v>2.4788480000000004E-5</v>
      </c>
      <c r="AG618" s="30">
        <v>2.5618159999999999E-5</v>
      </c>
      <c r="AH618" s="88">
        <v>2.0869600000000004E-5</v>
      </c>
    </row>
    <row r="619" spans="1:34" ht="15" customHeight="1" x14ac:dyDescent="0.25">
      <c r="A619" s="47" t="s">
        <v>10</v>
      </c>
      <c r="B619" s="47" t="s">
        <v>11</v>
      </c>
      <c r="C619" s="47" t="s">
        <v>12</v>
      </c>
      <c r="D619" s="47" t="s">
        <v>13</v>
      </c>
      <c r="E619" s="47" t="s">
        <v>14</v>
      </c>
      <c r="F619" s="47" t="s">
        <v>44</v>
      </c>
      <c r="G619" s="47" t="s">
        <v>83</v>
      </c>
      <c r="H619" s="48" t="s">
        <v>18</v>
      </c>
      <c r="I619" s="49">
        <v>298</v>
      </c>
      <c r="J619" s="50">
        <v>0</v>
      </c>
      <c r="K619" s="50">
        <v>1.4439834359999997E-5</v>
      </c>
      <c r="L619" s="50">
        <v>1.0152040500000005E-5</v>
      </c>
      <c r="M619" s="50">
        <v>0</v>
      </c>
      <c r="N619" s="50">
        <v>0</v>
      </c>
      <c r="O619" s="50">
        <v>0</v>
      </c>
      <c r="P619" s="50">
        <v>0</v>
      </c>
      <c r="Q619" s="50">
        <v>0</v>
      </c>
      <c r="R619" s="50">
        <v>0</v>
      </c>
      <c r="S619" s="50">
        <v>2.1959064168719928E-4</v>
      </c>
      <c r="T619" s="50">
        <v>4.8802232227396528E-4</v>
      </c>
      <c r="U619" s="50">
        <v>4.1059586243816584E-4</v>
      </c>
      <c r="V619" s="50">
        <v>2.7424849610998777E-4</v>
      </c>
      <c r="W619" s="50">
        <v>5.1315725160000006E-5</v>
      </c>
      <c r="X619" s="50">
        <v>2.653010262E-5</v>
      </c>
      <c r="Y619" s="50">
        <v>4.6488178800000013E-5</v>
      </c>
      <c r="Z619" s="50">
        <v>2.161563264E-5</v>
      </c>
      <c r="AA619" s="50">
        <v>2.938487706E-5</v>
      </c>
      <c r="AB619" s="50">
        <v>2.7686205540000004E-5</v>
      </c>
      <c r="AC619" s="50">
        <v>2.6225212860000006E-5</v>
      </c>
      <c r="AD619" s="50">
        <v>4.5987663959999996E-5</v>
      </c>
      <c r="AE619" s="50">
        <v>5.6999741400000008E-5</v>
      </c>
      <c r="AF619" s="50">
        <v>5.8172365440000002E-5</v>
      </c>
      <c r="AG619" s="30">
        <v>6.0119416980000006E-5</v>
      </c>
      <c r="AH619" s="88">
        <v>4.8975733800000009E-5</v>
      </c>
    </row>
    <row r="620" spans="1:34" ht="15" customHeight="1" x14ac:dyDescent="0.25">
      <c r="A620" s="47" t="s">
        <v>10</v>
      </c>
      <c r="B620" s="47" t="s">
        <v>11</v>
      </c>
      <c r="C620" s="47" t="s">
        <v>12</v>
      </c>
      <c r="D620" s="47" t="s">
        <v>13</v>
      </c>
      <c r="E620" s="47" t="s">
        <v>14</v>
      </c>
      <c r="F620" s="47" t="s">
        <v>44</v>
      </c>
      <c r="G620" s="47" t="s">
        <v>784</v>
      </c>
      <c r="H620" s="48" t="s">
        <v>16</v>
      </c>
      <c r="I620" s="49">
        <v>25</v>
      </c>
      <c r="J620" s="50">
        <v>1.821947412201191E-6</v>
      </c>
      <c r="K620" s="50">
        <v>5.4691681858216069E-6</v>
      </c>
      <c r="L620" s="50">
        <v>1.1800615283634195E-7</v>
      </c>
      <c r="M620" s="50">
        <v>0</v>
      </c>
      <c r="N620" s="50">
        <v>1.4010021570552924E-7</v>
      </c>
      <c r="O620" s="50">
        <v>1.1676990710820148E-7</v>
      </c>
      <c r="P620" s="50">
        <v>0</v>
      </c>
      <c r="Q620" s="50">
        <v>0</v>
      </c>
      <c r="R620" s="50">
        <v>0</v>
      </c>
      <c r="S620" s="50">
        <v>1.8495799984479493E-6</v>
      </c>
      <c r="T620" s="50">
        <v>1.3036294612217623E-6</v>
      </c>
      <c r="U620" s="50">
        <v>2.8460602173869402E-7</v>
      </c>
      <c r="V620" s="50">
        <v>5.7219017293667649E-7</v>
      </c>
      <c r="W620" s="50">
        <v>1.3585763735694852E-6</v>
      </c>
      <c r="X620" s="50">
        <v>8.7002012023187089E-7</v>
      </c>
      <c r="Y620" s="50">
        <v>5.4280926539818866E-7</v>
      </c>
      <c r="Z620" s="50">
        <v>7.6138291341690452E-7</v>
      </c>
      <c r="AA620" s="50">
        <v>5.7203556136443944E-7</v>
      </c>
      <c r="AB620" s="50">
        <v>5.4653271263456283E-7</v>
      </c>
      <c r="AC620" s="50">
        <v>1.1794485571034745E-6</v>
      </c>
      <c r="AD620" s="50">
        <v>5.014979747932626E-7</v>
      </c>
      <c r="AE620" s="50">
        <v>2.8377015170711144E-7</v>
      </c>
      <c r="AF620" s="50">
        <v>2.7985572022269545E-7</v>
      </c>
      <c r="AG620" s="30">
        <v>2.262627973283646E-7</v>
      </c>
      <c r="AH620" s="88">
        <v>2.7500541738005926E-7</v>
      </c>
    </row>
    <row r="621" spans="1:34" ht="15" customHeight="1" x14ac:dyDescent="0.25">
      <c r="A621" s="47" t="s">
        <v>10</v>
      </c>
      <c r="B621" s="47" t="s">
        <v>11</v>
      </c>
      <c r="C621" s="47" t="s">
        <v>12</v>
      </c>
      <c r="D621" s="47" t="s">
        <v>13</v>
      </c>
      <c r="E621" s="47" t="s">
        <v>14</v>
      </c>
      <c r="F621" s="47" t="s">
        <v>44</v>
      </c>
      <c r="G621" s="47" t="s">
        <v>784</v>
      </c>
      <c r="H621" s="48" t="s">
        <v>17</v>
      </c>
      <c r="I621" s="49">
        <v>1</v>
      </c>
      <c r="J621" s="50">
        <v>1.7966830747520011E-3</v>
      </c>
      <c r="K621" s="50">
        <v>5.3933290536448799E-3</v>
      </c>
      <c r="L621" s="50">
        <v>1.1636980085034467E-4</v>
      </c>
      <c r="M621" s="50">
        <v>0</v>
      </c>
      <c r="N621" s="50">
        <v>1.3815749271441254E-4</v>
      </c>
      <c r="O621" s="50">
        <v>1.1515069772963444E-4</v>
      </c>
      <c r="P621" s="50">
        <v>0</v>
      </c>
      <c r="Q621" s="50">
        <v>0</v>
      </c>
      <c r="R621" s="50">
        <v>0</v>
      </c>
      <c r="S621" s="50">
        <v>1.8015808970040337E-3</v>
      </c>
      <c r="T621" s="50">
        <v>1.2685992256203794E-3</v>
      </c>
      <c r="U621" s="50">
        <v>2.8065948490391747E-4</v>
      </c>
      <c r="V621" s="50">
        <v>5.5599368772732709E-4</v>
      </c>
      <c r="W621" s="50">
        <v>1.2922618768932811E-3</v>
      </c>
      <c r="X621" s="50">
        <v>8.5739185722554553E-4</v>
      </c>
      <c r="Y621" s="50">
        <v>5.6573989372470448E-4</v>
      </c>
      <c r="Z621" s="50">
        <v>7.5076368673039282E-4</v>
      </c>
      <c r="AA621" s="50">
        <v>5.6359751045559879E-4</v>
      </c>
      <c r="AB621" s="50">
        <v>5.3878025437187869E-4</v>
      </c>
      <c r="AC621" s="50">
        <v>1.1630938349190432E-3</v>
      </c>
      <c r="AD621" s="50">
        <v>4.9453330175345221E-4</v>
      </c>
      <c r="AE621" s="50">
        <v>2.7375129601762402E-4</v>
      </c>
      <c r="AF621" s="50">
        <v>2.7597649825092439E-4</v>
      </c>
      <c r="AG621" s="30">
        <v>2.231209805459686E-4</v>
      </c>
      <c r="AH621" s="88">
        <v>2.7119356209216749E-4</v>
      </c>
    </row>
    <row r="622" spans="1:34" ht="15" customHeight="1" x14ac:dyDescent="0.25">
      <c r="A622" s="47" t="s">
        <v>10</v>
      </c>
      <c r="B622" s="47" t="s">
        <v>11</v>
      </c>
      <c r="C622" s="47" t="s">
        <v>12</v>
      </c>
      <c r="D622" s="47" t="s">
        <v>13</v>
      </c>
      <c r="E622" s="47" t="s">
        <v>14</v>
      </c>
      <c r="F622" s="47" t="s">
        <v>44</v>
      </c>
      <c r="G622" s="47" t="s">
        <v>784</v>
      </c>
      <c r="H622" s="48" t="s">
        <v>18</v>
      </c>
      <c r="I622" s="49">
        <v>298</v>
      </c>
      <c r="J622" s="50">
        <v>4.3435226306876384E-6</v>
      </c>
      <c r="K622" s="50">
        <v>1.3038496954998709E-5</v>
      </c>
      <c r="L622" s="50">
        <v>2.8132666836183922E-7</v>
      </c>
      <c r="M622" s="50">
        <v>0</v>
      </c>
      <c r="N622" s="50">
        <v>3.3399891424198157E-7</v>
      </c>
      <c r="O622" s="50">
        <v>2.7837945854595236E-7</v>
      </c>
      <c r="P622" s="50">
        <v>0</v>
      </c>
      <c r="Q622" s="50">
        <v>0</v>
      </c>
      <c r="R622" s="50">
        <v>0</v>
      </c>
      <c r="S622" s="50">
        <v>4.4093987162999103E-6</v>
      </c>
      <c r="T622" s="50">
        <v>3.1078526355526807E-6</v>
      </c>
      <c r="U622" s="50">
        <v>6.7850075582504644E-7</v>
      </c>
      <c r="V622" s="50">
        <v>1.3535328141186751E-6</v>
      </c>
      <c r="W622" s="50">
        <v>3.2385631650800276E-6</v>
      </c>
      <c r="X622" s="50">
        <v>2.0732643832687189E-6</v>
      </c>
      <c r="Y622" s="50">
        <v>1.2940572887092813E-6</v>
      </c>
      <c r="Z622" s="50">
        <v>1.8151368655859003E-6</v>
      </c>
      <c r="AA622" s="50">
        <v>1.3637327782928238E-6</v>
      </c>
      <c r="AB622" s="50">
        <v>1.3029339869207978E-6</v>
      </c>
      <c r="AC622" s="50">
        <v>2.8118053601346836E-6</v>
      </c>
      <c r="AD622" s="50">
        <v>1.1955711719071386E-6</v>
      </c>
      <c r="AE622" s="50">
        <v>6.7650804166975366E-7</v>
      </c>
      <c r="AF622" s="50">
        <v>6.6717603701090581E-7</v>
      </c>
      <c r="AG622" s="30">
        <v>5.3941050883082124E-7</v>
      </c>
      <c r="AH622" s="88">
        <v>6.5561291503406138E-7</v>
      </c>
    </row>
    <row r="623" spans="1:34" ht="15" customHeight="1" x14ac:dyDescent="0.25">
      <c r="A623" s="47" t="s">
        <v>10</v>
      </c>
      <c r="B623" s="47" t="s">
        <v>11</v>
      </c>
      <c r="C623" s="47" t="s">
        <v>12</v>
      </c>
      <c r="D623" s="47" t="s">
        <v>13</v>
      </c>
      <c r="E623" s="47" t="s">
        <v>14</v>
      </c>
      <c r="F623" s="47" t="s">
        <v>44</v>
      </c>
      <c r="G623" s="47" t="s">
        <v>631</v>
      </c>
      <c r="H623" s="48" t="s">
        <v>16</v>
      </c>
      <c r="I623" s="49">
        <v>25</v>
      </c>
      <c r="J623" s="50">
        <v>6.1381977249999817E-3</v>
      </c>
      <c r="K623" s="50">
        <v>5.8341430000000321E-3</v>
      </c>
      <c r="L623" s="50">
        <v>7.1914110750000374E-3</v>
      </c>
      <c r="M623" s="50">
        <v>6.2213993250000163E-3</v>
      </c>
      <c r="N623" s="50">
        <v>5.2719392465000008E-3</v>
      </c>
      <c r="O623" s="50">
        <v>4.9814641412499854E-3</v>
      </c>
      <c r="P623" s="50">
        <v>4.6124767924999935E-3</v>
      </c>
      <c r="Q623" s="50">
        <v>4.6428660500000057E-3</v>
      </c>
      <c r="R623" s="50">
        <v>4.6815424249999895E-3</v>
      </c>
      <c r="S623" s="50">
        <v>4.9848171460485308E-3</v>
      </c>
      <c r="T623" s="50">
        <v>5.5841913244544872E-3</v>
      </c>
      <c r="U623" s="50">
        <v>5.2109836491515656E-3</v>
      </c>
      <c r="V623" s="50">
        <v>6.209511294806183E-3</v>
      </c>
      <c r="W623" s="50">
        <v>6.1971352745312574E-3</v>
      </c>
      <c r="X623" s="50">
        <v>5.7372967916008251E-3</v>
      </c>
      <c r="Y623" s="50">
        <v>5.4142881717668583E-3</v>
      </c>
      <c r="Z623" s="50">
        <v>5.1473625124369045E-3</v>
      </c>
      <c r="AA623" s="50">
        <v>4.7575821508182127E-3</v>
      </c>
      <c r="AB623" s="50">
        <v>4.4419820036654175E-3</v>
      </c>
      <c r="AC623" s="50">
        <v>4.113752828248011E-3</v>
      </c>
      <c r="AD623" s="50">
        <v>3.7482779858303652E-3</v>
      </c>
      <c r="AE623" s="50">
        <v>3.5791265682726847E-3</v>
      </c>
      <c r="AF623" s="50">
        <v>3.4706568242895254E-3</v>
      </c>
      <c r="AG623" s="30">
        <v>3.2395010506322875E-3</v>
      </c>
      <c r="AH623" s="88">
        <v>3.1790400419393584E-3</v>
      </c>
    </row>
    <row r="624" spans="1:34" ht="15" customHeight="1" x14ac:dyDescent="0.25">
      <c r="A624" s="47" t="s">
        <v>10</v>
      </c>
      <c r="B624" s="47" t="s">
        <v>11</v>
      </c>
      <c r="C624" s="47" t="s">
        <v>12</v>
      </c>
      <c r="D624" s="47" t="s">
        <v>13</v>
      </c>
      <c r="E624" s="47" t="s">
        <v>14</v>
      </c>
      <c r="F624" s="47" t="s">
        <v>44</v>
      </c>
      <c r="G624" s="47" t="s">
        <v>631</v>
      </c>
      <c r="H624" s="48" t="s">
        <v>17</v>
      </c>
      <c r="I624" s="49">
        <v>1</v>
      </c>
      <c r="J624" s="50">
        <v>13.017889735179962</v>
      </c>
      <c r="K624" s="50">
        <v>12.37305047440007</v>
      </c>
      <c r="L624" s="50">
        <v>15.251544607860078</v>
      </c>
      <c r="M624" s="50">
        <v>13.194343688460034</v>
      </c>
      <c r="N624" s="50">
        <v>11.180728753977201</v>
      </c>
      <c r="O624" s="50">
        <v>10.564689150762968</v>
      </c>
      <c r="P624" s="50">
        <v>9.7821407815339843</v>
      </c>
      <c r="Q624" s="50">
        <v>9.846590318840013</v>
      </c>
      <c r="R624" s="50">
        <v>9.928615174939976</v>
      </c>
      <c r="S624" s="50">
        <v>10.544238168424013</v>
      </c>
      <c r="T624" s="50">
        <v>8.9962788574651515</v>
      </c>
      <c r="U624" s="50">
        <v>11.507457677723606</v>
      </c>
      <c r="V624" s="50">
        <v>13.24036248509592</v>
      </c>
      <c r="W624" s="50">
        <v>13.253495770761575</v>
      </c>
      <c r="X624" s="50">
        <v>12.262300937293537</v>
      </c>
      <c r="Y624" s="50">
        <v>11.580128227022099</v>
      </c>
      <c r="Z624" s="50">
        <v>11.008385412473913</v>
      </c>
      <c r="AA624" s="50">
        <v>10.181931769560192</v>
      </c>
      <c r="AB624" s="50">
        <v>9.6655343405587875</v>
      </c>
      <c r="AC624" s="50">
        <v>8.8997857492923824</v>
      </c>
      <c r="AD624" s="50">
        <v>8.0733163063481648</v>
      </c>
      <c r="AE624" s="50">
        <v>7.7487605445942425</v>
      </c>
      <c r="AF624" s="50">
        <v>7.5986518377558969</v>
      </c>
      <c r="AG624" s="30">
        <v>7.1411471958174912</v>
      </c>
      <c r="AH624" s="88">
        <v>6.8595055187431893</v>
      </c>
    </row>
    <row r="625" spans="1:34" ht="15" customHeight="1" x14ac:dyDescent="0.25">
      <c r="A625" s="47" t="s">
        <v>10</v>
      </c>
      <c r="B625" s="47" t="s">
        <v>11</v>
      </c>
      <c r="C625" s="47" t="s">
        <v>12</v>
      </c>
      <c r="D625" s="47" t="s">
        <v>13</v>
      </c>
      <c r="E625" s="47" t="s">
        <v>14</v>
      </c>
      <c r="F625" s="47" t="s">
        <v>44</v>
      </c>
      <c r="G625" s="47" t="s">
        <v>631</v>
      </c>
      <c r="H625" s="48" t="s">
        <v>18</v>
      </c>
      <c r="I625" s="49">
        <v>298</v>
      </c>
      <c r="J625" s="50">
        <v>7.3167316881999787E-3</v>
      </c>
      <c r="K625" s="50">
        <v>6.9542984560000401E-3</v>
      </c>
      <c r="L625" s="50">
        <v>8.5721620014000445E-3</v>
      </c>
      <c r="M625" s="50">
        <v>7.4159079954000187E-3</v>
      </c>
      <c r="N625" s="50">
        <v>6.2841515818280015E-3</v>
      </c>
      <c r="O625" s="50">
        <v>5.9379052563699828E-3</v>
      </c>
      <c r="P625" s="50">
        <v>5.4980723366599912E-3</v>
      </c>
      <c r="Q625" s="50">
        <v>5.5342963316000063E-3</v>
      </c>
      <c r="R625" s="50">
        <v>5.5803985705999877E-3</v>
      </c>
      <c r="S625" s="50">
        <v>5.9419020380898488E-3</v>
      </c>
      <c r="T625" s="50">
        <v>6.6563560587497494E-3</v>
      </c>
      <c r="U625" s="50">
        <v>6.211203260620286E-3</v>
      </c>
      <c r="V625" s="50">
        <v>7.4004748536221189E-3</v>
      </c>
      <c r="W625" s="50">
        <v>7.4160613237580749E-3</v>
      </c>
      <c r="X625" s="50">
        <v>6.8531661981567002E-3</v>
      </c>
      <c r="Y625" s="50">
        <v>6.4581045235533102E-3</v>
      </c>
      <c r="Z625" s="50">
        <v>6.1444470062590158E-3</v>
      </c>
      <c r="AA625" s="50">
        <v>5.6782163093119778E-3</v>
      </c>
      <c r="AB625" s="50">
        <v>5.2948231326534244E-3</v>
      </c>
      <c r="AC625" s="50">
        <v>4.9032814124603192E-3</v>
      </c>
      <c r="AD625" s="50">
        <v>4.4679046481968703E-3</v>
      </c>
      <c r="AE625" s="50">
        <v>4.2665150115583413E-3</v>
      </c>
      <c r="AF625" s="50">
        <v>4.1377092187615877E-3</v>
      </c>
      <c r="AG625" s="30">
        <v>3.8637786256679415E-3</v>
      </c>
      <c r="AH625" s="88">
        <v>3.7901559321587134E-3</v>
      </c>
    </row>
    <row r="626" spans="1:34" ht="15" customHeight="1" x14ac:dyDescent="0.25">
      <c r="A626" s="47" t="s">
        <v>10</v>
      </c>
      <c r="B626" s="47" t="s">
        <v>11</v>
      </c>
      <c r="C626" s="47" t="s">
        <v>12</v>
      </c>
      <c r="D626" s="47" t="s">
        <v>13</v>
      </c>
      <c r="E626" s="47" t="s">
        <v>14</v>
      </c>
      <c r="F626" s="47" t="s">
        <v>44</v>
      </c>
      <c r="G626" s="47" t="s">
        <v>84</v>
      </c>
      <c r="H626" s="48" t="s">
        <v>16</v>
      </c>
      <c r="I626" s="49">
        <v>25</v>
      </c>
      <c r="J626" s="50">
        <v>0</v>
      </c>
      <c r="K626" s="50">
        <v>0</v>
      </c>
      <c r="L626" s="50">
        <v>0</v>
      </c>
      <c r="M626" s="50">
        <v>0</v>
      </c>
      <c r="N626" s="50">
        <v>0</v>
      </c>
      <c r="O626" s="50">
        <v>0</v>
      </c>
      <c r="P626" s="50">
        <v>0</v>
      </c>
      <c r="Q626" s="50">
        <v>0</v>
      </c>
      <c r="R626" s="50">
        <v>0</v>
      </c>
      <c r="S626" s="50">
        <v>0</v>
      </c>
      <c r="T626" s="50">
        <v>0</v>
      </c>
      <c r="U626" s="50">
        <v>3.4000124082814768E-8</v>
      </c>
      <c r="V626" s="50">
        <v>2.9953128027813787E-8</v>
      </c>
      <c r="W626" s="50">
        <v>3.4402673778471201E-8</v>
      </c>
      <c r="X626" s="50">
        <v>5.2338972636903794E-8</v>
      </c>
      <c r="Y626" s="50">
        <v>1.0069235160017447E-7</v>
      </c>
      <c r="Z626" s="50">
        <v>0</v>
      </c>
      <c r="AA626" s="50">
        <v>0</v>
      </c>
      <c r="AB626" s="50">
        <v>0</v>
      </c>
      <c r="AC626" s="50">
        <v>0</v>
      </c>
      <c r="AD626" s="50">
        <v>0</v>
      </c>
      <c r="AE626" s="50">
        <v>0</v>
      </c>
      <c r="AF626" s="50">
        <v>0</v>
      </c>
      <c r="AG626" s="30">
        <v>0</v>
      </c>
      <c r="AH626" s="88">
        <v>0</v>
      </c>
    </row>
    <row r="627" spans="1:34" ht="15" customHeight="1" x14ac:dyDescent="0.25">
      <c r="A627" s="47" t="s">
        <v>10</v>
      </c>
      <c r="B627" s="47" t="s">
        <v>11</v>
      </c>
      <c r="C627" s="47" t="s">
        <v>12</v>
      </c>
      <c r="D627" s="47" t="s">
        <v>13</v>
      </c>
      <c r="E627" s="47" t="s">
        <v>14</v>
      </c>
      <c r="F627" s="47" t="s">
        <v>44</v>
      </c>
      <c r="G627" s="47" t="s">
        <v>84</v>
      </c>
      <c r="H627" s="48" t="s">
        <v>17</v>
      </c>
      <c r="I627" s="49">
        <v>1</v>
      </c>
      <c r="J627" s="50">
        <v>0</v>
      </c>
      <c r="K627" s="50">
        <v>0</v>
      </c>
      <c r="L627" s="50">
        <v>0</v>
      </c>
      <c r="M627" s="50">
        <v>0</v>
      </c>
      <c r="N627" s="50">
        <v>0</v>
      </c>
      <c r="O627" s="50">
        <v>0</v>
      </c>
      <c r="P627" s="50">
        <v>0</v>
      </c>
      <c r="Q627" s="50">
        <v>0</v>
      </c>
      <c r="R627" s="50">
        <v>0</v>
      </c>
      <c r="S627" s="50">
        <v>0</v>
      </c>
      <c r="T627" s="50">
        <v>0</v>
      </c>
      <c r="U627" s="50">
        <v>3.5382224736634597E-5</v>
      </c>
      <c r="V627" s="50">
        <v>2.8893275838060739E-5</v>
      </c>
      <c r="W627" s="50">
        <v>3.1832450110866544E-5</v>
      </c>
      <c r="X627" s="50">
        <v>5.408135899906111E-5</v>
      </c>
      <c r="Y627" s="50">
        <v>1.060023983908729E-4</v>
      </c>
      <c r="Z627" s="50">
        <v>0</v>
      </c>
      <c r="AA627" s="50">
        <v>0</v>
      </c>
      <c r="AB627" s="50">
        <v>0</v>
      </c>
      <c r="AC627" s="50">
        <v>0</v>
      </c>
      <c r="AD627" s="50">
        <v>0</v>
      </c>
      <c r="AE627" s="50">
        <v>0</v>
      </c>
      <c r="AF627" s="50">
        <v>0</v>
      </c>
      <c r="AG627" s="30">
        <v>0</v>
      </c>
      <c r="AH627" s="88">
        <v>0</v>
      </c>
    </row>
    <row r="628" spans="1:34" ht="15" customHeight="1" x14ac:dyDescent="0.25">
      <c r="A628" s="47" t="s">
        <v>10</v>
      </c>
      <c r="B628" s="47" t="s">
        <v>11</v>
      </c>
      <c r="C628" s="47" t="s">
        <v>12</v>
      </c>
      <c r="D628" s="47" t="s">
        <v>13</v>
      </c>
      <c r="E628" s="47" t="s">
        <v>14</v>
      </c>
      <c r="F628" s="47" t="s">
        <v>44</v>
      </c>
      <c r="G628" s="47" t="s">
        <v>84</v>
      </c>
      <c r="H628" s="48" t="s">
        <v>18</v>
      </c>
      <c r="I628" s="49">
        <v>298</v>
      </c>
      <c r="J628" s="50">
        <v>0</v>
      </c>
      <c r="K628" s="50">
        <v>0</v>
      </c>
      <c r="L628" s="50">
        <v>0</v>
      </c>
      <c r="M628" s="50">
        <v>0</v>
      </c>
      <c r="N628" s="50">
        <v>0</v>
      </c>
      <c r="O628" s="50">
        <v>0</v>
      </c>
      <c r="P628" s="50">
        <v>0</v>
      </c>
      <c r="Q628" s="50">
        <v>0</v>
      </c>
      <c r="R628" s="50">
        <v>0</v>
      </c>
      <c r="S628" s="50">
        <v>0</v>
      </c>
      <c r="T628" s="50">
        <v>0</v>
      </c>
      <c r="U628" s="50">
        <v>8.1056295813430415E-8</v>
      </c>
      <c r="V628" s="50">
        <v>7.1408257218308044E-8</v>
      </c>
      <c r="W628" s="50">
        <v>8.2015974287875327E-8</v>
      </c>
      <c r="X628" s="50">
        <v>1.2477611076637864E-7</v>
      </c>
      <c r="Y628" s="50">
        <v>2.4005056621481589E-7</v>
      </c>
      <c r="Z628" s="50">
        <v>0</v>
      </c>
      <c r="AA628" s="50">
        <v>0</v>
      </c>
      <c r="AB628" s="50">
        <v>0</v>
      </c>
      <c r="AC628" s="50">
        <v>0</v>
      </c>
      <c r="AD628" s="50">
        <v>0</v>
      </c>
      <c r="AE628" s="50">
        <v>0</v>
      </c>
      <c r="AF628" s="50">
        <v>0</v>
      </c>
      <c r="AG628" s="30">
        <v>0</v>
      </c>
      <c r="AH628" s="88">
        <v>0</v>
      </c>
    </row>
    <row r="629" spans="1:34" ht="15" customHeight="1" x14ac:dyDescent="0.25">
      <c r="A629" s="47" t="s">
        <v>10</v>
      </c>
      <c r="B629" s="47" t="s">
        <v>11</v>
      </c>
      <c r="C629" s="47" t="s">
        <v>12</v>
      </c>
      <c r="D629" s="47" t="s">
        <v>13</v>
      </c>
      <c r="E629" s="47" t="s">
        <v>14</v>
      </c>
      <c r="F629" s="47" t="s">
        <v>44</v>
      </c>
      <c r="G629" s="47" t="s">
        <v>85</v>
      </c>
      <c r="H629" s="48" t="s">
        <v>16</v>
      </c>
      <c r="I629" s="49">
        <v>25</v>
      </c>
      <c r="J629" s="50">
        <v>7.0263840000000318E-5</v>
      </c>
      <c r="K629" s="50">
        <v>8.1581679999999835E-5</v>
      </c>
      <c r="L629" s="50">
        <v>8.5127199999999946E-5</v>
      </c>
      <c r="M629" s="50">
        <v>4.0298319999999988E-5</v>
      </c>
      <c r="N629" s="50">
        <v>4.3037414400000041E-5</v>
      </c>
      <c r="O629" s="50">
        <v>4.6267232799999909E-5</v>
      </c>
      <c r="P629" s="50">
        <v>4.76848464E-5</v>
      </c>
      <c r="Q629" s="50">
        <v>4.3881519999999971E-5</v>
      </c>
      <c r="R629" s="50">
        <v>4.8609520000000018E-5</v>
      </c>
      <c r="S629" s="50">
        <v>1.0352799999999977E-5</v>
      </c>
      <c r="T629" s="50">
        <v>1.1763749272892062E-4</v>
      </c>
      <c r="U629" s="50">
        <v>0</v>
      </c>
      <c r="V629" s="50">
        <v>1.7349199999999996E-5</v>
      </c>
      <c r="W629" s="50">
        <v>1.879168E-5</v>
      </c>
      <c r="X629" s="50">
        <v>6.3978400000000002E-6</v>
      </c>
      <c r="Y629" s="50">
        <v>1.7115440000000005E-5</v>
      </c>
      <c r="Z629" s="50">
        <v>9.2241599999999995E-6</v>
      </c>
      <c r="AA629" s="50">
        <v>9.4159999999999993E-6</v>
      </c>
      <c r="AB629" s="50">
        <v>0</v>
      </c>
      <c r="AC629" s="50">
        <v>0</v>
      </c>
      <c r="AD629" s="50">
        <v>0</v>
      </c>
      <c r="AE629" s="50">
        <v>0</v>
      </c>
      <c r="AF629" s="50">
        <v>0</v>
      </c>
      <c r="AG629" s="30">
        <v>0</v>
      </c>
      <c r="AH629" s="88">
        <v>0</v>
      </c>
    </row>
    <row r="630" spans="1:34" ht="15" customHeight="1" x14ac:dyDescent="0.25">
      <c r="A630" s="47" t="s">
        <v>10</v>
      </c>
      <c r="B630" s="47" t="s">
        <v>11</v>
      </c>
      <c r="C630" s="47" t="s">
        <v>12</v>
      </c>
      <c r="D630" s="47" t="s">
        <v>13</v>
      </c>
      <c r="E630" s="47" t="s">
        <v>14</v>
      </c>
      <c r="F630" s="47" t="s">
        <v>44</v>
      </c>
      <c r="G630" s="47" t="s">
        <v>85</v>
      </c>
      <c r="H630" s="48" t="s">
        <v>18</v>
      </c>
      <c r="I630" s="49">
        <v>298</v>
      </c>
      <c r="J630" s="50">
        <v>1.6489166652000072E-4</v>
      </c>
      <c r="K630" s="50">
        <v>1.9145180753999961E-4</v>
      </c>
      <c r="L630" s="50">
        <v>1.9977225659999987E-4</v>
      </c>
      <c r="M630" s="50">
        <v>9.4570082459999967E-5</v>
      </c>
      <c r="N630" s="50">
        <v>1.0099805224320011E-4</v>
      </c>
      <c r="O630" s="50">
        <v>1.0857762857339979E-4</v>
      </c>
      <c r="P630" s="50">
        <v>1.1190441328919999E-4</v>
      </c>
      <c r="Q630" s="50">
        <v>1.0297895705999995E-4</v>
      </c>
      <c r="R630" s="50">
        <v>1.1407439106000006E-4</v>
      </c>
      <c r="S630" s="50">
        <v>2.4295433399999947E-5</v>
      </c>
      <c r="T630" s="50">
        <v>2.7606578606159448E-4</v>
      </c>
      <c r="U630" s="50">
        <v>0</v>
      </c>
      <c r="V630" s="50">
        <v>4.0714235100000005E-5</v>
      </c>
      <c r="W630" s="50">
        <v>4.4099375040000011E-5</v>
      </c>
      <c r="X630" s="50">
        <v>1.5014131020000002E-5</v>
      </c>
      <c r="Y630" s="50">
        <v>4.0165658820000005E-5</v>
      </c>
      <c r="Z630" s="50">
        <v>2.1646797480000004E-5</v>
      </c>
      <c r="AA630" s="50">
        <v>2.2096998E-5</v>
      </c>
      <c r="AB630" s="50">
        <v>0</v>
      </c>
      <c r="AC630" s="50">
        <v>0</v>
      </c>
      <c r="AD630" s="50">
        <v>0</v>
      </c>
      <c r="AE630" s="50">
        <v>0</v>
      </c>
      <c r="AF630" s="50">
        <v>0</v>
      </c>
      <c r="AG630" s="30">
        <v>0</v>
      </c>
      <c r="AH630" s="88">
        <v>0</v>
      </c>
    </row>
    <row r="631" spans="1:34" ht="15" customHeight="1" x14ac:dyDescent="0.25">
      <c r="A631" s="47" t="s">
        <v>10</v>
      </c>
      <c r="B631" s="47" t="s">
        <v>11</v>
      </c>
      <c r="C631" s="47" t="s">
        <v>12</v>
      </c>
      <c r="D631" s="47" t="s">
        <v>13</v>
      </c>
      <c r="E631" s="47" t="s">
        <v>14</v>
      </c>
      <c r="F631" s="47" t="s">
        <v>44</v>
      </c>
      <c r="G631" s="47" t="s">
        <v>86</v>
      </c>
      <c r="H631" s="48" t="s">
        <v>16</v>
      </c>
      <c r="I631" s="49">
        <v>25</v>
      </c>
      <c r="J631" s="50">
        <v>0</v>
      </c>
      <c r="K631" s="50">
        <v>0</v>
      </c>
      <c r="L631" s="50">
        <v>0</v>
      </c>
      <c r="M631" s="50">
        <v>3.37156E-3</v>
      </c>
      <c r="N631" s="50">
        <v>3.0745119359999996E-3</v>
      </c>
      <c r="O631" s="50">
        <v>2.7617961280000016E-3</v>
      </c>
      <c r="P631" s="50">
        <v>3.1810239919999993E-3</v>
      </c>
      <c r="Q631" s="50">
        <v>3.1261871999999974E-3</v>
      </c>
      <c r="R631" s="50">
        <v>3.1443103999999984E-3</v>
      </c>
      <c r="S631" s="50">
        <v>0</v>
      </c>
      <c r="T631" s="50">
        <v>0</v>
      </c>
      <c r="U631" s="50">
        <v>0</v>
      </c>
      <c r="V631" s="50">
        <v>0</v>
      </c>
      <c r="W631" s="50">
        <v>0</v>
      </c>
      <c r="X631" s="50">
        <v>0</v>
      </c>
      <c r="Y631" s="50">
        <v>0</v>
      </c>
      <c r="Z631" s="50">
        <v>0</v>
      </c>
      <c r="AA631" s="50">
        <v>0</v>
      </c>
      <c r="AB631" s="50">
        <v>0</v>
      </c>
      <c r="AC631" s="50">
        <v>0</v>
      </c>
      <c r="AD631" s="50">
        <v>0</v>
      </c>
      <c r="AE631" s="50">
        <v>0</v>
      </c>
      <c r="AF631" s="50">
        <v>0</v>
      </c>
      <c r="AG631" s="30">
        <v>0</v>
      </c>
      <c r="AH631" s="88">
        <v>0</v>
      </c>
    </row>
    <row r="632" spans="1:34" ht="15" customHeight="1" x14ac:dyDescent="0.25">
      <c r="A632" s="47" t="s">
        <v>10</v>
      </c>
      <c r="B632" s="47" t="s">
        <v>11</v>
      </c>
      <c r="C632" s="47" t="s">
        <v>12</v>
      </c>
      <c r="D632" s="47" t="s">
        <v>13</v>
      </c>
      <c r="E632" s="47" t="s">
        <v>14</v>
      </c>
      <c r="F632" s="47" t="s">
        <v>44</v>
      </c>
      <c r="G632" s="47" t="s">
        <v>86</v>
      </c>
      <c r="H632" s="48" t="s">
        <v>17</v>
      </c>
      <c r="I632" s="49">
        <v>1</v>
      </c>
      <c r="J632" s="50">
        <v>0</v>
      </c>
      <c r="K632" s="50">
        <v>0</v>
      </c>
      <c r="L632" s="50">
        <v>0</v>
      </c>
      <c r="M632" s="50">
        <v>0.13176178699050001</v>
      </c>
      <c r="N632" s="50">
        <v>0.12015304096945677</v>
      </c>
      <c r="O632" s="50">
        <v>0.10793199383333647</v>
      </c>
      <c r="P632" s="50">
        <v>0.12431557072855706</v>
      </c>
      <c r="Q632" s="50">
        <v>0.12217252901885989</v>
      </c>
      <c r="R632" s="50">
        <v>0.12288079024451995</v>
      </c>
      <c r="S632" s="50">
        <v>0</v>
      </c>
      <c r="T632" s="50">
        <v>0</v>
      </c>
      <c r="U632" s="50">
        <v>0</v>
      </c>
      <c r="V632" s="50">
        <v>0</v>
      </c>
      <c r="W632" s="50">
        <v>0</v>
      </c>
      <c r="X632" s="50">
        <v>0</v>
      </c>
      <c r="Y632" s="50">
        <v>0</v>
      </c>
      <c r="Z632" s="50">
        <v>0</v>
      </c>
      <c r="AA632" s="50">
        <v>0</v>
      </c>
      <c r="AB632" s="50">
        <v>0</v>
      </c>
      <c r="AC632" s="50">
        <v>0</v>
      </c>
      <c r="AD632" s="50">
        <v>0</v>
      </c>
      <c r="AE632" s="50">
        <v>0</v>
      </c>
      <c r="AF632" s="50">
        <v>0</v>
      </c>
      <c r="AG632" s="30">
        <v>0</v>
      </c>
      <c r="AH632" s="88">
        <v>0</v>
      </c>
    </row>
    <row r="633" spans="1:34" ht="15" customHeight="1" x14ac:dyDescent="0.25">
      <c r="A633" s="47" t="s">
        <v>10</v>
      </c>
      <c r="B633" s="47" t="s">
        <v>11</v>
      </c>
      <c r="C633" s="47" t="s">
        <v>12</v>
      </c>
      <c r="D633" s="47" t="s">
        <v>13</v>
      </c>
      <c r="E633" s="47" t="s">
        <v>14</v>
      </c>
      <c r="F633" s="47" t="s">
        <v>44</v>
      </c>
      <c r="G633" s="47" t="s">
        <v>86</v>
      </c>
      <c r="H633" s="48" t="s">
        <v>18</v>
      </c>
      <c r="I633" s="49">
        <v>298</v>
      </c>
      <c r="J633" s="50">
        <v>0</v>
      </c>
      <c r="K633" s="50">
        <v>0</v>
      </c>
      <c r="L633" s="50">
        <v>0</v>
      </c>
      <c r="M633" s="50">
        <v>5.2748056199999997E-3</v>
      </c>
      <c r="N633" s="50">
        <v>4.8100739238719995E-3</v>
      </c>
      <c r="O633" s="50">
        <v>4.3208300422560028E-3</v>
      </c>
      <c r="P633" s="50">
        <v>4.9767120354839989E-3</v>
      </c>
      <c r="Q633" s="50">
        <v>4.8909198743999956E-3</v>
      </c>
      <c r="R633" s="50">
        <v>4.9192736207999974E-3</v>
      </c>
      <c r="S633" s="50">
        <v>0</v>
      </c>
      <c r="T633" s="50">
        <v>0</v>
      </c>
      <c r="U633" s="50">
        <v>0</v>
      </c>
      <c r="V633" s="50">
        <v>0</v>
      </c>
      <c r="W633" s="50">
        <v>0</v>
      </c>
      <c r="X633" s="50">
        <v>0</v>
      </c>
      <c r="Y633" s="50">
        <v>0</v>
      </c>
      <c r="Z633" s="50">
        <v>0</v>
      </c>
      <c r="AA633" s="50">
        <v>0</v>
      </c>
      <c r="AB633" s="50">
        <v>0</v>
      </c>
      <c r="AC633" s="50">
        <v>0</v>
      </c>
      <c r="AD633" s="50">
        <v>0</v>
      </c>
      <c r="AE633" s="50">
        <v>0</v>
      </c>
      <c r="AF633" s="50">
        <v>0</v>
      </c>
      <c r="AG633" s="30">
        <v>0</v>
      </c>
      <c r="AH633" s="88">
        <v>0</v>
      </c>
    </row>
    <row r="634" spans="1:34" ht="15" customHeight="1" x14ac:dyDescent="0.25">
      <c r="A634" s="47" t="s">
        <v>10</v>
      </c>
      <c r="B634" s="47" t="s">
        <v>11</v>
      </c>
      <c r="C634" s="47" t="s">
        <v>12</v>
      </c>
      <c r="D634" s="47" t="s">
        <v>13</v>
      </c>
      <c r="E634" s="47" t="s">
        <v>14</v>
      </c>
      <c r="F634" s="47" t="s">
        <v>44</v>
      </c>
      <c r="G634" s="47" t="s">
        <v>87</v>
      </c>
      <c r="H634" s="48" t="s">
        <v>16</v>
      </c>
      <c r="I634" s="49">
        <v>25</v>
      </c>
      <c r="J634" s="50">
        <v>3.7351454250000053E-3</v>
      </c>
      <c r="K634" s="50">
        <v>3.5769398500000013E-3</v>
      </c>
      <c r="L634" s="50">
        <v>4.6324902249999982E-3</v>
      </c>
      <c r="M634" s="50">
        <v>3.1792161499999989E-3</v>
      </c>
      <c r="N634" s="50">
        <v>3.3296404790000064E-3</v>
      </c>
      <c r="O634" s="50">
        <v>3.6944701667499941E-3</v>
      </c>
      <c r="P634" s="50">
        <v>3.1601984424999992E-3</v>
      </c>
      <c r="Q634" s="50">
        <v>2.986742825000002E-3</v>
      </c>
      <c r="R634" s="50">
        <v>2.120027799999999E-3</v>
      </c>
      <c r="S634" s="50">
        <v>1.9435890190637145E-3</v>
      </c>
      <c r="T634" s="50">
        <v>9.010067253730549E-4</v>
      </c>
      <c r="U634" s="50">
        <v>3.3287643991549858E-4</v>
      </c>
      <c r="V634" s="50">
        <v>7.3790499932556192E-5</v>
      </c>
      <c r="W634" s="50">
        <v>7.8664906993779972E-5</v>
      </c>
      <c r="X634" s="50">
        <v>6.7667640111502433E-5</v>
      </c>
      <c r="Y634" s="50">
        <v>0</v>
      </c>
      <c r="Z634" s="50">
        <v>0</v>
      </c>
      <c r="AA634" s="50">
        <v>0</v>
      </c>
      <c r="AB634" s="50">
        <v>0</v>
      </c>
      <c r="AC634" s="50">
        <v>0</v>
      </c>
      <c r="AD634" s="50">
        <v>0</v>
      </c>
      <c r="AE634" s="50">
        <v>0</v>
      </c>
      <c r="AF634" s="50">
        <v>0</v>
      </c>
      <c r="AG634" s="30">
        <v>0</v>
      </c>
      <c r="AH634" s="88">
        <v>0</v>
      </c>
    </row>
    <row r="635" spans="1:34" ht="15" customHeight="1" x14ac:dyDescent="0.25">
      <c r="A635" s="47" t="s">
        <v>10</v>
      </c>
      <c r="B635" s="47" t="s">
        <v>11</v>
      </c>
      <c r="C635" s="47" t="s">
        <v>12</v>
      </c>
      <c r="D635" s="47" t="s">
        <v>13</v>
      </c>
      <c r="E635" s="47" t="s">
        <v>14</v>
      </c>
      <c r="F635" s="47" t="s">
        <v>44</v>
      </c>
      <c r="G635" s="47" t="s">
        <v>87</v>
      </c>
      <c r="H635" s="48" t="s">
        <v>17</v>
      </c>
      <c r="I635" s="49">
        <v>1</v>
      </c>
      <c r="J635" s="50">
        <v>1.3859426878800016</v>
      </c>
      <c r="K635" s="50">
        <v>1.3272397901600006</v>
      </c>
      <c r="L635" s="50">
        <v>1.7189065547599993</v>
      </c>
      <c r="M635" s="50">
        <v>1.1796626034399997</v>
      </c>
      <c r="N635" s="50">
        <v>1.2354782344624022</v>
      </c>
      <c r="O635" s="50">
        <v>1.3708499484187981</v>
      </c>
      <c r="P635" s="50">
        <v>1.1726059966279996</v>
      </c>
      <c r="Q635" s="50">
        <v>1.1082445013200006</v>
      </c>
      <c r="R635" s="50">
        <v>0.78664595167999951</v>
      </c>
      <c r="S635" s="50">
        <v>0.72117754001913248</v>
      </c>
      <c r="T635" s="50">
        <v>0.33432264093478742</v>
      </c>
      <c r="U635" s="50">
        <v>0.33604005676345833</v>
      </c>
      <c r="V635" s="50">
        <v>3.1439714062823226E-2</v>
      </c>
      <c r="W635" s="50">
        <v>3.2884045289295241E-2</v>
      </c>
      <c r="X635" s="50">
        <v>2.7564175723033432E-2</v>
      </c>
      <c r="Y635" s="50">
        <v>0</v>
      </c>
      <c r="Z635" s="50">
        <v>0</v>
      </c>
      <c r="AA635" s="50">
        <v>0</v>
      </c>
      <c r="AB635" s="50">
        <v>0</v>
      </c>
      <c r="AC635" s="50">
        <v>0</v>
      </c>
      <c r="AD635" s="50">
        <v>0</v>
      </c>
      <c r="AE635" s="50">
        <v>0</v>
      </c>
      <c r="AF635" s="50">
        <v>0</v>
      </c>
      <c r="AG635" s="30">
        <v>0</v>
      </c>
      <c r="AH635" s="88">
        <v>0</v>
      </c>
    </row>
    <row r="636" spans="1:34" ht="15" customHeight="1" x14ac:dyDescent="0.25">
      <c r="A636" s="47" t="s">
        <v>10</v>
      </c>
      <c r="B636" s="47" t="s">
        <v>11</v>
      </c>
      <c r="C636" s="47" t="s">
        <v>12</v>
      </c>
      <c r="D636" s="47" t="s">
        <v>13</v>
      </c>
      <c r="E636" s="47" t="s">
        <v>14</v>
      </c>
      <c r="F636" s="47" t="s">
        <v>44</v>
      </c>
      <c r="G636" s="47" t="s">
        <v>87</v>
      </c>
      <c r="H636" s="48" t="s">
        <v>18</v>
      </c>
      <c r="I636" s="49">
        <v>298</v>
      </c>
      <c r="J636" s="50">
        <v>6.4760630496000088E-3</v>
      </c>
      <c r="K636" s="50">
        <v>6.2017633472000021E-3</v>
      </c>
      <c r="L636" s="50">
        <v>8.0318957791999952E-3</v>
      </c>
      <c r="M636" s="50">
        <v>5.5121827647999985E-3</v>
      </c>
      <c r="N636" s="50">
        <v>5.7729912014080117E-3</v>
      </c>
      <c r="O636" s="50">
        <v>6.4055395472959907E-3</v>
      </c>
      <c r="P636" s="50">
        <v>5.4792095177599986E-3</v>
      </c>
      <c r="Q636" s="50">
        <v>5.1784690144000035E-3</v>
      </c>
      <c r="R636" s="50">
        <v>3.6757427455999976E-3</v>
      </c>
      <c r="S636" s="50">
        <v>3.3698299792348334E-3</v>
      </c>
      <c r="T636" s="50">
        <v>1.562181842392264E-3</v>
      </c>
      <c r="U636" s="50">
        <v>7.1147795338734083E-4</v>
      </c>
      <c r="V636" s="50">
        <v>1.2901072981817162E-4</v>
      </c>
      <c r="W636" s="50">
        <v>1.3639064601685195E-4</v>
      </c>
      <c r="X636" s="50">
        <v>1.1732338474605223E-4</v>
      </c>
      <c r="Y636" s="50">
        <v>0</v>
      </c>
      <c r="Z636" s="50">
        <v>0</v>
      </c>
      <c r="AA636" s="50">
        <v>0</v>
      </c>
      <c r="AB636" s="50">
        <v>0</v>
      </c>
      <c r="AC636" s="50">
        <v>0</v>
      </c>
      <c r="AD636" s="50">
        <v>0</v>
      </c>
      <c r="AE636" s="50">
        <v>0</v>
      </c>
      <c r="AF636" s="50">
        <v>0</v>
      </c>
      <c r="AG636" s="30">
        <v>0</v>
      </c>
      <c r="AH636" s="88">
        <v>0</v>
      </c>
    </row>
    <row r="637" spans="1:34" ht="15" customHeight="1" x14ac:dyDescent="0.25">
      <c r="A637" s="47" t="s">
        <v>10</v>
      </c>
      <c r="B637" s="47" t="s">
        <v>11</v>
      </c>
      <c r="C637" s="47" t="s">
        <v>12</v>
      </c>
      <c r="D637" s="47" t="s">
        <v>13</v>
      </c>
      <c r="E637" s="47" t="s">
        <v>14</v>
      </c>
      <c r="F637" s="47" t="s">
        <v>44</v>
      </c>
      <c r="G637" s="47" t="s">
        <v>88</v>
      </c>
      <c r="H637" s="48" t="s">
        <v>16</v>
      </c>
      <c r="I637" s="49">
        <v>25</v>
      </c>
      <c r="J637" s="50">
        <v>5.3279999999999895E-7</v>
      </c>
      <c r="K637" s="50">
        <v>6.3929999999999954E-7</v>
      </c>
      <c r="L637" s="50">
        <v>0</v>
      </c>
      <c r="M637" s="50">
        <v>9.1042499999999815E-7</v>
      </c>
      <c r="N637" s="50">
        <v>1.3752600000000001E-7</v>
      </c>
      <c r="O637" s="50">
        <v>4.0526624999999998E-7</v>
      </c>
      <c r="P637" s="50">
        <v>3.370245E-7</v>
      </c>
      <c r="Q637" s="50">
        <v>3.1649999999999958E-7</v>
      </c>
      <c r="R637" s="50">
        <v>6.1859999999999968E-7</v>
      </c>
      <c r="S637" s="50">
        <v>3.1359023619887622E-6</v>
      </c>
      <c r="T637" s="50">
        <v>8.525916595027397E-7</v>
      </c>
      <c r="U637" s="50">
        <v>1.0990076811921816E-6</v>
      </c>
      <c r="V637" s="50">
        <v>2.9157971302602116E-6</v>
      </c>
      <c r="W637" s="50">
        <v>5.6956040444287732E-6</v>
      </c>
      <c r="X637" s="50">
        <v>1.7873280219392436E-6</v>
      </c>
      <c r="Y637" s="50">
        <v>1.2258956771325803E-5</v>
      </c>
      <c r="Z637" s="50">
        <v>2.6871888965532782E-5</v>
      </c>
      <c r="AA637" s="50">
        <v>3.5342452975409248E-6</v>
      </c>
      <c r="AB637" s="50">
        <v>1.3498342911014578E-5</v>
      </c>
      <c r="AC637" s="50">
        <v>4.2929447674619255E-6</v>
      </c>
      <c r="AD637" s="50">
        <v>2.1803494156501029E-7</v>
      </c>
      <c r="AE637" s="50">
        <v>1.0503107672966615E-5</v>
      </c>
      <c r="AF637" s="50">
        <v>2.8222263137939286E-5</v>
      </c>
      <c r="AG637" s="30">
        <v>8.1733836143460176E-6</v>
      </c>
      <c r="AH637" s="88">
        <v>2.9297666838513133E-6</v>
      </c>
    </row>
    <row r="638" spans="1:34" ht="15" customHeight="1" x14ac:dyDescent="0.25">
      <c r="A638" s="47" t="s">
        <v>10</v>
      </c>
      <c r="B638" s="47" t="s">
        <v>11</v>
      </c>
      <c r="C638" s="47" t="s">
        <v>12</v>
      </c>
      <c r="D638" s="47" t="s">
        <v>13</v>
      </c>
      <c r="E638" s="47" t="s">
        <v>14</v>
      </c>
      <c r="F638" s="47" t="s">
        <v>44</v>
      </c>
      <c r="G638" s="47" t="s">
        <v>88</v>
      </c>
      <c r="H638" s="48" t="s">
        <v>17</v>
      </c>
      <c r="I638" s="49">
        <v>1</v>
      </c>
      <c r="J638" s="50">
        <v>4.3661183999999908E-4</v>
      </c>
      <c r="K638" s="50">
        <v>5.238850399999996E-4</v>
      </c>
      <c r="L638" s="50">
        <v>0</v>
      </c>
      <c r="M638" s="50">
        <v>7.4606293999999844E-4</v>
      </c>
      <c r="N638" s="50">
        <v>1.126979728E-4</v>
      </c>
      <c r="O638" s="50">
        <v>3.32102183E-4</v>
      </c>
      <c r="P638" s="50">
        <v>2.7618034360000002E-4</v>
      </c>
      <c r="Q638" s="50">
        <v>2.5936119999999963E-4</v>
      </c>
      <c r="R638" s="50">
        <v>5.0692207999999972E-4</v>
      </c>
      <c r="S638" s="50">
        <v>2.6334846114555912E-3</v>
      </c>
      <c r="T638" s="50">
        <v>7.0071666522331837E-4</v>
      </c>
      <c r="U638" s="50">
        <v>0.27028220904563527</v>
      </c>
      <c r="V638" s="50">
        <v>1.943419249414918E-3</v>
      </c>
      <c r="W638" s="50">
        <v>4.9076059495427784E-3</v>
      </c>
      <c r="X638" s="50">
        <v>1.5526744398087601E-3</v>
      </c>
      <c r="Y638" s="50">
        <v>1.040817275512675E-2</v>
      </c>
      <c r="Z638" s="50">
        <v>2.2834933104557868E-2</v>
      </c>
      <c r="AA638" s="50">
        <v>3.0186924937151932E-3</v>
      </c>
      <c r="AB638" s="50">
        <v>1.3754134739115235E-2</v>
      </c>
      <c r="AC638" s="50">
        <v>4.1895954762930657E-3</v>
      </c>
      <c r="AD638" s="50">
        <v>2.0300579640045895E-4</v>
      </c>
      <c r="AE638" s="50">
        <v>1.0281298867011606E-2</v>
      </c>
      <c r="AF638" s="50">
        <v>3.0967605794523002E-2</v>
      </c>
      <c r="AG638" s="30">
        <v>9.721174040657924E-3</v>
      </c>
      <c r="AH638" s="88">
        <v>3.0158409137340404E-3</v>
      </c>
    </row>
    <row r="639" spans="1:34" ht="15" customHeight="1" x14ac:dyDescent="0.25">
      <c r="A639" s="47" t="s">
        <v>10</v>
      </c>
      <c r="B639" s="47" t="s">
        <v>11</v>
      </c>
      <c r="C639" s="47" t="s">
        <v>12</v>
      </c>
      <c r="D639" s="47" t="s">
        <v>13</v>
      </c>
      <c r="E639" s="47" t="s">
        <v>14</v>
      </c>
      <c r="F639" s="47" t="s">
        <v>44</v>
      </c>
      <c r="G639" s="47" t="s">
        <v>88</v>
      </c>
      <c r="H639" s="48" t="s">
        <v>18</v>
      </c>
      <c r="I639" s="49">
        <v>298</v>
      </c>
      <c r="J639" s="50">
        <v>1.2701951999999973E-6</v>
      </c>
      <c r="K639" s="50">
        <v>1.5240911999999987E-6</v>
      </c>
      <c r="L639" s="50">
        <v>0</v>
      </c>
      <c r="M639" s="50">
        <v>2.1704531999999952E-6</v>
      </c>
      <c r="N639" s="50">
        <v>3.2786198400000002E-7</v>
      </c>
      <c r="O639" s="50">
        <v>9.6615473999999989E-7</v>
      </c>
      <c r="P639" s="50">
        <v>8.0346640799999992E-7</v>
      </c>
      <c r="Q639" s="50">
        <v>7.5453599999999892E-7</v>
      </c>
      <c r="R639" s="50">
        <v>1.4747423999999991E-6</v>
      </c>
      <c r="S639" s="50">
        <v>7.4759912309812087E-6</v>
      </c>
      <c r="T639" s="50">
        <v>2.0325785162545315E-6</v>
      </c>
      <c r="U639" s="50">
        <v>2.6741038949040386E-6</v>
      </c>
      <c r="V639" s="50">
        <v>5.4163635532707936E-6</v>
      </c>
      <c r="W639" s="50">
        <v>1.3578320041918192E-5</v>
      </c>
      <c r="X639" s="50">
        <v>4.2609900043031574E-6</v>
      </c>
      <c r="Y639" s="50">
        <v>2.9225352942840717E-5</v>
      </c>
      <c r="Z639" s="50">
        <v>6.4062583293830158E-5</v>
      </c>
      <c r="AA639" s="50">
        <v>8.4256407893375629E-6</v>
      </c>
      <c r="AB639" s="50">
        <v>3.2180049499858754E-5</v>
      </c>
      <c r="AC639" s="50">
        <v>1.023438032562923E-5</v>
      </c>
      <c r="AD639" s="50">
        <v>5.1979530069098458E-7</v>
      </c>
      <c r="AE639" s="50">
        <v>2.503940869235241E-5</v>
      </c>
      <c r="AF639" s="50">
        <v>6.7281875320847253E-5</v>
      </c>
      <c r="AG639" s="30">
        <v>1.9485346536600905E-5</v>
      </c>
      <c r="AH639" s="88">
        <v>6.984563774301532E-6</v>
      </c>
    </row>
    <row r="640" spans="1:34" ht="15" customHeight="1" x14ac:dyDescent="0.25">
      <c r="A640" s="47" t="s">
        <v>10</v>
      </c>
      <c r="B640" s="47" t="s">
        <v>11</v>
      </c>
      <c r="C640" s="47" t="s">
        <v>12</v>
      </c>
      <c r="D640" s="47" t="s">
        <v>13</v>
      </c>
      <c r="E640" s="47" t="s">
        <v>14</v>
      </c>
      <c r="F640" s="47" t="s">
        <v>44</v>
      </c>
      <c r="G640" s="47" t="s">
        <v>89</v>
      </c>
      <c r="H640" s="48" t="s">
        <v>16</v>
      </c>
      <c r="I640" s="49">
        <v>25</v>
      </c>
      <c r="J640" s="50">
        <v>1.4808447750000056E-3</v>
      </c>
      <c r="K640" s="50">
        <v>7.7793532500000271E-4</v>
      </c>
      <c r="L640" s="50">
        <v>7.9354845000000074E-4</v>
      </c>
      <c r="M640" s="50">
        <v>9.1221944999999433E-4</v>
      </c>
      <c r="N640" s="50">
        <v>8.9990894099999932E-4</v>
      </c>
      <c r="O640" s="50">
        <v>9.6789538349999888E-4</v>
      </c>
      <c r="P640" s="50">
        <v>8.7456296175000001E-4</v>
      </c>
      <c r="Q640" s="50">
        <v>7.2817829999999913E-4</v>
      </c>
      <c r="R640" s="50">
        <v>6.8800020000000237E-4</v>
      </c>
      <c r="S640" s="50">
        <v>2.0949844779113926E-3</v>
      </c>
      <c r="T640" s="50">
        <v>2.087964731656167E-3</v>
      </c>
      <c r="U640" s="50">
        <v>1.3293878726966224E-3</v>
      </c>
      <c r="V640" s="50">
        <v>1.2199245429913379E-3</v>
      </c>
      <c r="W640" s="50">
        <v>1.4085125664506312E-3</v>
      </c>
      <c r="X640" s="50">
        <v>1.2254017105091124E-3</v>
      </c>
      <c r="Y640" s="50">
        <v>1.4231402469270804E-3</v>
      </c>
      <c r="Z640" s="50">
        <v>1.3736512334309183E-3</v>
      </c>
      <c r="AA640" s="50">
        <v>1.2965180454194505E-3</v>
      </c>
      <c r="AB640" s="50">
        <v>1.3240737791354175E-3</v>
      </c>
      <c r="AC640" s="50">
        <v>1.2778105254696039E-3</v>
      </c>
      <c r="AD640" s="50">
        <v>1.1624831222121668E-3</v>
      </c>
      <c r="AE640" s="50">
        <v>1.1766019472792338E-3</v>
      </c>
      <c r="AF640" s="50">
        <v>1.2229389523670327E-3</v>
      </c>
      <c r="AG640" s="30">
        <v>1.0586038223739727E-3</v>
      </c>
      <c r="AH640" s="88">
        <v>9.3746017109828733E-4</v>
      </c>
    </row>
    <row r="641" spans="1:34" ht="15" customHeight="1" x14ac:dyDescent="0.25">
      <c r="A641" s="47" t="s">
        <v>10</v>
      </c>
      <c r="B641" s="47" t="s">
        <v>11</v>
      </c>
      <c r="C641" s="47" t="s">
        <v>12</v>
      </c>
      <c r="D641" s="47" t="s">
        <v>13</v>
      </c>
      <c r="E641" s="47" t="s">
        <v>14</v>
      </c>
      <c r="F641" s="47" t="s">
        <v>44</v>
      </c>
      <c r="G641" s="47" t="s">
        <v>89</v>
      </c>
      <c r="H641" s="48" t="s">
        <v>17</v>
      </c>
      <c r="I641" s="49">
        <v>1</v>
      </c>
      <c r="J641" s="50">
        <v>1.1649312230000046</v>
      </c>
      <c r="K641" s="50">
        <v>0.61197578900000216</v>
      </c>
      <c r="L641" s="50">
        <v>0.62425811400000053</v>
      </c>
      <c r="M641" s="50">
        <v>0.71761263399999553</v>
      </c>
      <c r="N641" s="50">
        <v>0.70792836691999939</v>
      </c>
      <c r="O641" s="50">
        <v>0.76141103501999918</v>
      </c>
      <c r="P641" s="50">
        <v>0.68798952990999995</v>
      </c>
      <c r="Q641" s="50">
        <v>0.57283359599999928</v>
      </c>
      <c r="R641" s="50">
        <v>0.54122682400000177</v>
      </c>
      <c r="S641" s="50">
        <v>1.5081120093721183</v>
      </c>
      <c r="T641" s="50">
        <v>1.2157859023745323</v>
      </c>
      <c r="U641" s="50">
        <v>0.9276794807897355</v>
      </c>
      <c r="V641" s="50">
        <v>0.66725977309569617</v>
      </c>
      <c r="W641" s="50">
        <v>0.79285435582281938</v>
      </c>
      <c r="X641" s="50">
        <v>0.6559217272736747</v>
      </c>
      <c r="Y641" s="50">
        <v>0.80670121594263433</v>
      </c>
      <c r="Z641" s="50">
        <v>0.77964749699864211</v>
      </c>
      <c r="AA641" s="50">
        <v>0.73517856542125393</v>
      </c>
      <c r="AB641" s="50">
        <v>0.75418756970077261</v>
      </c>
      <c r="AC641" s="50">
        <v>0.6816456938024873</v>
      </c>
      <c r="AD641" s="50">
        <v>0.61066618850583432</v>
      </c>
      <c r="AE641" s="50">
        <v>0.60651338498295604</v>
      </c>
      <c r="AF641" s="50">
        <v>0.65403979260542622</v>
      </c>
      <c r="AG641" s="30">
        <v>0.55127745769125536</v>
      </c>
      <c r="AH641" s="88">
        <v>0.45160144412019387</v>
      </c>
    </row>
    <row r="642" spans="1:34" ht="15" customHeight="1" x14ac:dyDescent="0.25">
      <c r="A642" s="47" t="s">
        <v>10</v>
      </c>
      <c r="B642" s="47" t="s">
        <v>11</v>
      </c>
      <c r="C642" s="47" t="s">
        <v>12</v>
      </c>
      <c r="D642" s="47" t="s">
        <v>13</v>
      </c>
      <c r="E642" s="47" t="s">
        <v>14</v>
      </c>
      <c r="F642" s="47" t="s">
        <v>44</v>
      </c>
      <c r="G642" s="47" t="s">
        <v>89</v>
      </c>
      <c r="H642" s="48" t="s">
        <v>18</v>
      </c>
      <c r="I642" s="49">
        <v>298</v>
      </c>
      <c r="J642" s="50">
        <v>3.5303339436000137E-3</v>
      </c>
      <c r="K642" s="50">
        <v>1.8545978148000067E-3</v>
      </c>
      <c r="L642" s="50">
        <v>1.8918195048000016E-3</v>
      </c>
      <c r="M642" s="50">
        <v>2.1747311687999862E-3</v>
      </c>
      <c r="N642" s="50">
        <v>2.1453829153439984E-3</v>
      </c>
      <c r="O642" s="50">
        <v>2.3074625942639975E-3</v>
      </c>
      <c r="P642" s="50">
        <v>2.0849581008119998E-3</v>
      </c>
      <c r="Q642" s="50">
        <v>1.7359770671999978E-3</v>
      </c>
      <c r="R642" s="50">
        <v>1.6401924768000055E-3</v>
      </c>
      <c r="S642" s="50">
        <v>4.9944429953407603E-3</v>
      </c>
      <c r="T642" s="50">
        <v>4.9777079202683022E-3</v>
      </c>
      <c r="U642" s="50">
        <v>3.1646851478829836E-3</v>
      </c>
      <c r="V642" s="50">
        <v>3.1110989112444463E-3</v>
      </c>
      <c r="W642" s="50">
        <v>3.5853437066524479E-3</v>
      </c>
      <c r="X642" s="50">
        <v>3.1220090280085081E-3</v>
      </c>
      <c r="Y642" s="50">
        <v>3.6120245356181736E-3</v>
      </c>
      <c r="Z642" s="50">
        <v>3.4789606915311055E-3</v>
      </c>
      <c r="AA642" s="50">
        <v>3.2681610155448548E-3</v>
      </c>
      <c r="AB642" s="50">
        <v>3.3626407117115977E-3</v>
      </c>
      <c r="AC642" s="50">
        <v>3.2692539079076008E-3</v>
      </c>
      <c r="AD642" s="50">
        <v>2.9873031968197347E-3</v>
      </c>
      <c r="AE642" s="50">
        <v>3.0009439082286475E-3</v>
      </c>
      <c r="AF642" s="50">
        <v>3.1213766614532033E-3</v>
      </c>
      <c r="AG642" s="30">
        <v>2.707164657928085E-3</v>
      </c>
      <c r="AH642" s="88">
        <v>2.3812348148352746E-3</v>
      </c>
    </row>
    <row r="643" spans="1:34" ht="15" customHeight="1" x14ac:dyDescent="0.25">
      <c r="A643" s="47" t="s">
        <v>10</v>
      </c>
      <c r="B643" s="47" t="s">
        <v>11</v>
      </c>
      <c r="C643" s="47" t="s">
        <v>12</v>
      </c>
      <c r="D643" s="47" t="s">
        <v>13</v>
      </c>
      <c r="E643" s="47" t="s">
        <v>14</v>
      </c>
      <c r="F643" s="47" t="s">
        <v>44</v>
      </c>
      <c r="G643" s="47" t="s">
        <v>547</v>
      </c>
      <c r="H643" s="48" t="s">
        <v>16</v>
      </c>
      <c r="I643" s="49">
        <v>25</v>
      </c>
      <c r="J643" s="50">
        <v>0</v>
      </c>
      <c r="K643" s="50">
        <v>0</v>
      </c>
      <c r="L643" s="50">
        <v>0</v>
      </c>
      <c r="M643" s="50">
        <v>0</v>
      </c>
      <c r="N643" s="50">
        <v>0</v>
      </c>
      <c r="O643" s="50">
        <v>0</v>
      </c>
      <c r="P643" s="50">
        <v>0</v>
      </c>
      <c r="Q643" s="50">
        <v>0</v>
      </c>
      <c r="R643" s="50">
        <v>0</v>
      </c>
      <c r="S643" s="50">
        <v>0</v>
      </c>
      <c r="T643" s="50">
        <v>6.8877105216778956E-10</v>
      </c>
      <c r="U643" s="50">
        <v>1.3634558533909013E-10</v>
      </c>
      <c r="V643" s="50">
        <v>1.3837226855448586E-9</v>
      </c>
      <c r="W643" s="50">
        <v>4.4208659072707465E-8</v>
      </c>
      <c r="X643" s="50">
        <v>2.7107032190110152E-8</v>
      </c>
      <c r="Y643" s="50">
        <v>2.5068143758836395E-8</v>
      </c>
      <c r="Z643" s="50">
        <v>5.5069201738893107E-8</v>
      </c>
      <c r="AA643" s="50">
        <v>5.4963358054184468E-8</v>
      </c>
      <c r="AB643" s="50">
        <v>5.9019396249378386E-8</v>
      </c>
      <c r="AC643" s="50">
        <v>2.2422044462022386E-7</v>
      </c>
      <c r="AD643" s="50">
        <v>9.7266358196960777E-8</v>
      </c>
      <c r="AE643" s="50">
        <v>9.1950006105746685E-8</v>
      </c>
      <c r="AF643" s="50">
        <v>1.604383778262189E-7</v>
      </c>
      <c r="AG643" s="30">
        <v>2.5055130814186384E-7</v>
      </c>
      <c r="AH643" s="88">
        <v>5.6698915780055295E-7</v>
      </c>
    </row>
    <row r="644" spans="1:34" ht="15" customHeight="1" x14ac:dyDescent="0.25">
      <c r="A644" s="47" t="s">
        <v>10</v>
      </c>
      <c r="B644" s="47" t="s">
        <v>11</v>
      </c>
      <c r="C644" s="47" t="s">
        <v>12</v>
      </c>
      <c r="D644" s="47" t="s">
        <v>13</v>
      </c>
      <c r="E644" s="47" t="s">
        <v>14</v>
      </c>
      <c r="F644" s="47" t="s">
        <v>44</v>
      </c>
      <c r="G644" s="47" t="s">
        <v>547</v>
      </c>
      <c r="H644" s="48" t="s">
        <v>18</v>
      </c>
      <c r="I644" s="49">
        <v>298</v>
      </c>
      <c r="J644" s="50">
        <v>0</v>
      </c>
      <c r="K644" s="50">
        <v>0</v>
      </c>
      <c r="L644" s="50">
        <v>0</v>
      </c>
      <c r="M644" s="50">
        <v>0</v>
      </c>
      <c r="N644" s="50">
        <v>0</v>
      </c>
      <c r="O644" s="50">
        <v>0</v>
      </c>
      <c r="P644" s="50">
        <v>0</v>
      </c>
      <c r="Q644" s="50">
        <v>0</v>
      </c>
      <c r="R644" s="50">
        <v>0</v>
      </c>
      <c r="S644" s="50">
        <v>0</v>
      </c>
      <c r="T644" s="50">
        <v>1.6420301883680107E-9</v>
      </c>
      <c r="U644" s="50">
        <v>3.250478754483908E-10</v>
      </c>
      <c r="V644" s="50">
        <v>3.2732370269712E-9</v>
      </c>
      <c r="W644" s="50">
        <v>1.0538423723230508E-7</v>
      </c>
      <c r="X644" s="50">
        <v>6.4596258257678064E-8</v>
      </c>
      <c r="Y644" s="50">
        <v>5.9762454721065961E-8</v>
      </c>
      <c r="Z644" s="50">
        <v>1.3128497694552114E-7</v>
      </c>
      <c r="AA644" s="50">
        <v>1.310326456011758E-7</v>
      </c>
      <c r="AB644" s="50">
        <v>1.4070224065851802E-7</v>
      </c>
      <c r="AC644" s="50">
        <v>5.3454153997461384E-7</v>
      </c>
      <c r="AD644" s="50">
        <v>2.3188299794155457E-7</v>
      </c>
      <c r="AE644" s="50">
        <v>2.1920881455610008E-7</v>
      </c>
      <c r="AF644" s="50">
        <v>3.8248509273770579E-7</v>
      </c>
      <c r="AG644" s="30">
        <v>5.9731431861020342E-7</v>
      </c>
      <c r="AH644" s="88">
        <v>1.3517021521965183E-6</v>
      </c>
    </row>
    <row r="645" spans="1:34" ht="15" customHeight="1" x14ac:dyDescent="0.25">
      <c r="A645" s="47" t="s">
        <v>10</v>
      </c>
      <c r="B645" s="47" t="s">
        <v>11</v>
      </c>
      <c r="C645" s="47" t="s">
        <v>12</v>
      </c>
      <c r="D645" s="47" t="s">
        <v>13</v>
      </c>
      <c r="E645" s="47" t="s">
        <v>14</v>
      </c>
      <c r="F645" s="47" t="s">
        <v>44</v>
      </c>
      <c r="G645" s="47" t="s">
        <v>90</v>
      </c>
      <c r="H645" s="48" t="s">
        <v>16</v>
      </c>
      <c r="I645" s="49">
        <v>25</v>
      </c>
      <c r="J645" s="50">
        <v>4.3102499999999956E-7</v>
      </c>
      <c r="K645" s="50">
        <v>0</v>
      </c>
      <c r="L645" s="50">
        <v>0</v>
      </c>
      <c r="M645" s="50">
        <v>9.8250000000000089E-8</v>
      </c>
      <c r="N645" s="50">
        <v>6.5552175000000098E-7</v>
      </c>
      <c r="O645" s="50">
        <v>3.1541250000000054E-7</v>
      </c>
      <c r="P645" s="50">
        <v>0</v>
      </c>
      <c r="Q645" s="50">
        <v>0</v>
      </c>
      <c r="R645" s="50">
        <v>0</v>
      </c>
      <c r="S645" s="50">
        <v>0</v>
      </c>
      <c r="T645" s="50">
        <v>0</v>
      </c>
      <c r="U645" s="50">
        <v>0</v>
      </c>
      <c r="V645" s="50">
        <v>0</v>
      </c>
      <c r="W645" s="50">
        <v>0</v>
      </c>
      <c r="X645" s="50">
        <v>0</v>
      </c>
      <c r="Y645" s="50">
        <v>0</v>
      </c>
      <c r="Z645" s="50">
        <v>0</v>
      </c>
      <c r="AA645" s="50">
        <v>0</v>
      </c>
      <c r="AB645" s="50">
        <v>0</v>
      </c>
      <c r="AC645" s="50">
        <v>0</v>
      </c>
      <c r="AD645" s="50">
        <v>0</v>
      </c>
      <c r="AE645" s="50">
        <v>0</v>
      </c>
      <c r="AF645" s="50">
        <v>0</v>
      </c>
      <c r="AG645" s="30">
        <v>0</v>
      </c>
      <c r="AH645" s="88">
        <v>0</v>
      </c>
    </row>
    <row r="646" spans="1:34" ht="15" customHeight="1" x14ac:dyDescent="0.25">
      <c r="A646" s="47" t="s">
        <v>10</v>
      </c>
      <c r="B646" s="47" t="s">
        <v>11</v>
      </c>
      <c r="C646" s="47" t="s">
        <v>12</v>
      </c>
      <c r="D646" s="47" t="s">
        <v>13</v>
      </c>
      <c r="E646" s="47" t="s">
        <v>14</v>
      </c>
      <c r="F646" s="47" t="s">
        <v>44</v>
      </c>
      <c r="G646" s="47" t="s">
        <v>90</v>
      </c>
      <c r="H646" s="48" t="s">
        <v>17</v>
      </c>
      <c r="I646" s="49">
        <v>1</v>
      </c>
      <c r="J646" s="50">
        <v>4.3159969999999965E-4</v>
      </c>
      <c r="K646" s="50">
        <v>0</v>
      </c>
      <c r="L646" s="50">
        <v>0</v>
      </c>
      <c r="M646" s="50">
        <v>9.8381000000000087E-5</v>
      </c>
      <c r="N646" s="50">
        <v>6.5639577900000095E-4</v>
      </c>
      <c r="O646" s="50">
        <v>3.1583305000000051E-4</v>
      </c>
      <c r="P646" s="50">
        <v>0</v>
      </c>
      <c r="Q646" s="50">
        <v>0</v>
      </c>
      <c r="R646" s="50">
        <v>0</v>
      </c>
      <c r="S646" s="50">
        <v>0</v>
      </c>
      <c r="T646" s="50">
        <v>0</v>
      </c>
      <c r="U646" s="50">
        <v>0</v>
      </c>
      <c r="V646" s="50">
        <v>0</v>
      </c>
      <c r="W646" s="50">
        <v>0</v>
      </c>
      <c r="X646" s="50">
        <v>0</v>
      </c>
      <c r="Y646" s="50">
        <v>0</v>
      </c>
      <c r="Z646" s="50">
        <v>0</v>
      </c>
      <c r="AA646" s="50">
        <v>0</v>
      </c>
      <c r="AB646" s="50">
        <v>0</v>
      </c>
      <c r="AC646" s="50">
        <v>0</v>
      </c>
      <c r="AD646" s="50">
        <v>0</v>
      </c>
      <c r="AE646" s="50">
        <v>0</v>
      </c>
      <c r="AF646" s="50">
        <v>0</v>
      </c>
      <c r="AG646" s="30">
        <v>0</v>
      </c>
      <c r="AH646" s="88">
        <v>0</v>
      </c>
    </row>
    <row r="647" spans="1:34" ht="15" customHeight="1" x14ac:dyDescent="0.25">
      <c r="A647" s="47" t="s">
        <v>10</v>
      </c>
      <c r="B647" s="47" t="s">
        <v>11</v>
      </c>
      <c r="C647" s="47" t="s">
        <v>12</v>
      </c>
      <c r="D647" s="47" t="s">
        <v>13</v>
      </c>
      <c r="E647" s="47" t="s">
        <v>14</v>
      </c>
      <c r="F647" s="47" t="s">
        <v>44</v>
      </c>
      <c r="G647" s="47" t="s">
        <v>90</v>
      </c>
      <c r="H647" s="48" t="s">
        <v>18</v>
      </c>
      <c r="I647" s="49">
        <v>298</v>
      </c>
      <c r="J647" s="50">
        <v>1.0275635999999989E-6</v>
      </c>
      <c r="K647" s="50">
        <v>0</v>
      </c>
      <c r="L647" s="50">
        <v>0</v>
      </c>
      <c r="M647" s="50">
        <v>2.3422800000000024E-7</v>
      </c>
      <c r="N647" s="50">
        <v>1.562763852000002E-6</v>
      </c>
      <c r="O647" s="50">
        <v>7.5194340000000121E-7</v>
      </c>
      <c r="P647" s="50">
        <v>0</v>
      </c>
      <c r="Q647" s="50">
        <v>0</v>
      </c>
      <c r="R647" s="50">
        <v>0</v>
      </c>
      <c r="S647" s="50">
        <v>0</v>
      </c>
      <c r="T647" s="50">
        <v>0</v>
      </c>
      <c r="U647" s="50">
        <v>0</v>
      </c>
      <c r="V647" s="50">
        <v>0</v>
      </c>
      <c r="W647" s="50">
        <v>0</v>
      </c>
      <c r="X647" s="50">
        <v>0</v>
      </c>
      <c r="Y647" s="50">
        <v>0</v>
      </c>
      <c r="Z647" s="50">
        <v>0</v>
      </c>
      <c r="AA647" s="50">
        <v>0</v>
      </c>
      <c r="AB647" s="50">
        <v>0</v>
      </c>
      <c r="AC647" s="50">
        <v>0</v>
      </c>
      <c r="AD647" s="50">
        <v>0</v>
      </c>
      <c r="AE647" s="50">
        <v>0</v>
      </c>
      <c r="AF647" s="50">
        <v>0</v>
      </c>
      <c r="AG647" s="30">
        <v>0</v>
      </c>
      <c r="AH647" s="88">
        <v>0</v>
      </c>
    </row>
    <row r="648" spans="1:34" ht="15" customHeight="1" x14ac:dyDescent="0.25">
      <c r="A648" s="47" t="s">
        <v>10</v>
      </c>
      <c r="B648" s="47" t="s">
        <v>11</v>
      </c>
      <c r="C648" s="47" t="s">
        <v>12</v>
      </c>
      <c r="D648" s="47" t="s">
        <v>13</v>
      </c>
      <c r="E648" s="47" t="s">
        <v>14</v>
      </c>
      <c r="F648" s="47" t="s">
        <v>44</v>
      </c>
      <c r="G648" s="47" t="s">
        <v>91</v>
      </c>
      <c r="H648" s="48" t="s">
        <v>16</v>
      </c>
      <c r="I648" s="49">
        <v>25</v>
      </c>
      <c r="J648" s="50">
        <v>2.5480319999999883E-4</v>
      </c>
      <c r="K648" s="50">
        <v>6.9999999999999923E-6</v>
      </c>
      <c r="L648" s="50">
        <v>2.0989999999999984E-4</v>
      </c>
      <c r="M648" s="50">
        <v>2.9130159999999863E-4</v>
      </c>
      <c r="N648" s="50">
        <v>2.614958480000005E-4</v>
      </c>
      <c r="O648" s="50">
        <v>2.7804360000000151E-4</v>
      </c>
      <c r="P648" s="50">
        <v>1.9245486400000029E-4</v>
      </c>
      <c r="Q648" s="50">
        <v>1.6969440000000021E-4</v>
      </c>
      <c r="R648" s="50">
        <v>1.3902959999999997E-4</v>
      </c>
      <c r="S648" s="50">
        <v>3.2324197162397002E-4</v>
      </c>
      <c r="T648" s="50">
        <v>1.1272434202250694E-4</v>
      </c>
      <c r="U648" s="50">
        <v>7.1274996495257562E-5</v>
      </c>
      <c r="V648" s="50">
        <v>0</v>
      </c>
      <c r="W648" s="50">
        <v>0</v>
      </c>
      <c r="X648" s="50">
        <v>0</v>
      </c>
      <c r="Y648" s="50">
        <v>0</v>
      </c>
      <c r="Z648" s="50">
        <v>0</v>
      </c>
      <c r="AA648" s="50">
        <v>0</v>
      </c>
      <c r="AB648" s="50">
        <v>0</v>
      </c>
      <c r="AC648" s="50">
        <v>0</v>
      </c>
      <c r="AD648" s="50">
        <v>0</v>
      </c>
      <c r="AE648" s="50">
        <v>0</v>
      </c>
      <c r="AF648" s="50">
        <v>0</v>
      </c>
      <c r="AG648" s="30">
        <v>0</v>
      </c>
      <c r="AH648" s="88">
        <v>0</v>
      </c>
    </row>
    <row r="649" spans="1:34" ht="15" customHeight="1" x14ac:dyDescent="0.25">
      <c r="A649" s="47" t="s">
        <v>10</v>
      </c>
      <c r="B649" s="47" t="s">
        <v>11</v>
      </c>
      <c r="C649" s="47" t="s">
        <v>12</v>
      </c>
      <c r="D649" s="47" t="s">
        <v>13</v>
      </c>
      <c r="E649" s="47" t="s">
        <v>14</v>
      </c>
      <c r="F649" s="47" t="s">
        <v>44</v>
      </c>
      <c r="G649" s="47" t="s">
        <v>91</v>
      </c>
      <c r="H649" s="48" t="s">
        <v>17</v>
      </c>
      <c r="I649" s="49">
        <v>1</v>
      </c>
      <c r="J649" s="50">
        <v>2.1905431103999898E-2</v>
      </c>
      <c r="K649" s="50">
        <v>6.017899999999994E-4</v>
      </c>
      <c r="L649" s="50">
        <v>1.8045102999999989E-2</v>
      </c>
      <c r="M649" s="50">
        <v>2.5043198551999879E-2</v>
      </c>
      <c r="N649" s="50">
        <v>2.2480798052560043E-2</v>
      </c>
      <c r="O649" s="50">
        <v>2.3903408292000126E-2</v>
      </c>
      <c r="P649" s="50">
        <v>1.6545344658080025E-2</v>
      </c>
      <c r="Q649" s="50">
        <v>1.4588627568000018E-2</v>
      </c>
      <c r="R649" s="50">
        <v>1.1952374711999999E-2</v>
      </c>
      <c r="S649" s="50">
        <v>3.6547057361588413E-2</v>
      </c>
      <c r="T649" s="50">
        <v>1.0004194461619681E-2</v>
      </c>
      <c r="U649" s="50">
        <v>6.7419556320856286E-3</v>
      </c>
      <c r="V649" s="50">
        <v>0</v>
      </c>
      <c r="W649" s="50">
        <v>0</v>
      </c>
      <c r="X649" s="50">
        <v>0</v>
      </c>
      <c r="Y649" s="50">
        <v>0</v>
      </c>
      <c r="Z649" s="50">
        <v>0</v>
      </c>
      <c r="AA649" s="50">
        <v>0</v>
      </c>
      <c r="AB649" s="50">
        <v>0</v>
      </c>
      <c r="AC649" s="50">
        <v>0</v>
      </c>
      <c r="AD649" s="50">
        <v>0</v>
      </c>
      <c r="AE649" s="50">
        <v>0</v>
      </c>
      <c r="AF649" s="50">
        <v>0</v>
      </c>
      <c r="AG649" s="30">
        <v>0</v>
      </c>
      <c r="AH649" s="88">
        <v>0</v>
      </c>
    </row>
    <row r="650" spans="1:34" ht="15" customHeight="1" x14ac:dyDescent="0.25">
      <c r="A650" s="47" t="s">
        <v>10</v>
      </c>
      <c r="B650" s="47" t="s">
        <v>11</v>
      </c>
      <c r="C650" s="47" t="s">
        <v>12</v>
      </c>
      <c r="D650" s="47" t="s">
        <v>13</v>
      </c>
      <c r="E650" s="47" t="s">
        <v>14</v>
      </c>
      <c r="F650" s="47" t="s">
        <v>44</v>
      </c>
      <c r="G650" s="47" t="s">
        <v>91</v>
      </c>
      <c r="H650" s="48" t="s">
        <v>18</v>
      </c>
      <c r="I650" s="49">
        <v>298</v>
      </c>
      <c r="J650" s="50">
        <v>3.9863960639999814E-4</v>
      </c>
      <c r="K650" s="50">
        <v>1.0951499999999988E-5</v>
      </c>
      <c r="L650" s="50">
        <v>3.283885499999998E-4</v>
      </c>
      <c r="M650" s="50">
        <v>4.5574135319999775E-4</v>
      </c>
      <c r="N650" s="50">
        <v>4.0911025419600075E-4</v>
      </c>
      <c r="O650" s="50">
        <v>4.3499921220000229E-4</v>
      </c>
      <c r="P650" s="50">
        <v>3.0109563472800044E-4</v>
      </c>
      <c r="Q650" s="50">
        <v>2.6548688880000029E-4</v>
      </c>
      <c r="R650" s="50">
        <v>2.1751180919999996E-4</v>
      </c>
      <c r="S650" s="50">
        <v>5.0571206460570106E-4</v>
      </c>
      <c r="T650" s="50">
        <v>1.7635723309421212E-4</v>
      </c>
      <c r="U650" s="50">
        <v>1.1170639821086365E-4</v>
      </c>
      <c r="V650" s="50">
        <v>0</v>
      </c>
      <c r="W650" s="50">
        <v>0</v>
      </c>
      <c r="X650" s="50">
        <v>0</v>
      </c>
      <c r="Y650" s="50">
        <v>0</v>
      </c>
      <c r="Z650" s="50">
        <v>0</v>
      </c>
      <c r="AA650" s="50">
        <v>0</v>
      </c>
      <c r="AB650" s="50">
        <v>0</v>
      </c>
      <c r="AC650" s="50">
        <v>0</v>
      </c>
      <c r="AD650" s="50">
        <v>0</v>
      </c>
      <c r="AE650" s="50">
        <v>0</v>
      </c>
      <c r="AF650" s="50">
        <v>0</v>
      </c>
      <c r="AG650" s="30">
        <v>0</v>
      </c>
      <c r="AH650" s="88">
        <v>0</v>
      </c>
    </row>
    <row r="651" spans="1:34" ht="15" customHeight="1" x14ac:dyDescent="0.25">
      <c r="A651" s="47" t="s">
        <v>10</v>
      </c>
      <c r="B651" s="47" t="s">
        <v>11</v>
      </c>
      <c r="C651" s="47" t="s">
        <v>12</v>
      </c>
      <c r="D651" s="47" t="s">
        <v>13</v>
      </c>
      <c r="E651" s="47" t="s">
        <v>14</v>
      </c>
      <c r="F651" s="47" t="s">
        <v>44</v>
      </c>
      <c r="G651" s="47" t="s">
        <v>92</v>
      </c>
      <c r="H651" s="48" t="s">
        <v>16</v>
      </c>
      <c r="I651" s="49">
        <v>25</v>
      </c>
      <c r="J651" s="50">
        <v>1.1427037500000037E-4</v>
      </c>
      <c r="K651" s="50">
        <v>6.1298174999999811E-5</v>
      </c>
      <c r="L651" s="50">
        <v>2.0745750000000021E-6</v>
      </c>
      <c r="M651" s="50">
        <v>1.6421077499999989E-4</v>
      </c>
      <c r="N651" s="50">
        <v>1.8034556999999997E-5</v>
      </c>
      <c r="O651" s="50">
        <v>4.695706649999978E-5</v>
      </c>
      <c r="P651" s="50">
        <v>5.6496409499999715E-5</v>
      </c>
      <c r="Q651" s="50">
        <v>7.019415000000001E-5</v>
      </c>
      <c r="R651" s="50">
        <v>2.8926974999999994E-5</v>
      </c>
      <c r="S651" s="50">
        <v>0</v>
      </c>
      <c r="T651" s="50">
        <v>0</v>
      </c>
      <c r="U651" s="50">
        <v>0</v>
      </c>
      <c r="V651" s="50">
        <v>0</v>
      </c>
      <c r="W651" s="50">
        <v>0</v>
      </c>
      <c r="X651" s="50">
        <v>0</v>
      </c>
      <c r="Y651" s="50">
        <v>0</v>
      </c>
      <c r="Z651" s="50">
        <v>0</v>
      </c>
      <c r="AA651" s="50">
        <v>0</v>
      </c>
      <c r="AB651" s="50">
        <v>0</v>
      </c>
      <c r="AC651" s="50">
        <v>0</v>
      </c>
      <c r="AD651" s="50">
        <v>0</v>
      </c>
      <c r="AE651" s="50">
        <v>0</v>
      </c>
      <c r="AF651" s="50">
        <v>0</v>
      </c>
      <c r="AG651" s="30">
        <v>0</v>
      </c>
      <c r="AH651" s="88">
        <v>0</v>
      </c>
    </row>
    <row r="652" spans="1:34" ht="15" customHeight="1" x14ac:dyDescent="0.25">
      <c r="A652" s="47" t="s">
        <v>10</v>
      </c>
      <c r="B652" s="47" t="s">
        <v>11</v>
      </c>
      <c r="C652" s="47" t="s">
        <v>12</v>
      </c>
      <c r="D652" s="47" t="s">
        <v>13</v>
      </c>
      <c r="E652" s="47" t="s">
        <v>14</v>
      </c>
      <c r="F652" s="47" t="s">
        <v>44</v>
      </c>
      <c r="G652" s="47" t="s">
        <v>92</v>
      </c>
      <c r="H652" s="48" t="s">
        <v>17</v>
      </c>
      <c r="I652" s="49">
        <v>1</v>
      </c>
      <c r="J652" s="50">
        <v>0.11274677000000037</v>
      </c>
      <c r="K652" s="50">
        <v>6.0480865999999835E-2</v>
      </c>
      <c r="L652" s="50">
        <v>2.0469140000000012E-3</v>
      </c>
      <c r="M652" s="50">
        <v>0.16202129799999987</v>
      </c>
      <c r="N652" s="50">
        <v>1.7794096239999998E-2</v>
      </c>
      <c r="O652" s="50">
        <v>4.6330972279999785E-2</v>
      </c>
      <c r="P652" s="50">
        <v>5.5743124039999717E-2</v>
      </c>
      <c r="Q652" s="50">
        <v>6.9258228000000005E-2</v>
      </c>
      <c r="R652" s="50">
        <v>2.8541281999999987E-2</v>
      </c>
      <c r="S652" s="50">
        <v>0</v>
      </c>
      <c r="T652" s="50">
        <v>0</v>
      </c>
      <c r="U652" s="50">
        <v>0</v>
      </c>
      <c r="V652" s="50">
        <v>0</v>
      </c>
      <c r="W652" s="50">
        <v>0</v>
      </c>
      <c r="X652" s="50">
        <v>0</v>
      </c>
      <c r="Y652" s="50">
        <v>0</v>
      </c>
      <c r="Z652" s="50">
        <v>0</v>
      </c>
      <c r="AA652" s="50">
        <v>0</v>
      </c>
      <c r="AB652" s="50">
        <v>0</v>
      </c>
      <c r="AC652" s="50">
        <v>0</v>
      </c>
      <c r="AD652" s="50">
        <v>0</v>
      </c>
      <c r="AE652" s="50">
        <v>0</v>
      </c>
      <c r="AF652" s="50">
        <v>0</v>
      </c>
      <c r="AG652" s="30">
        <v>0</v>
      </c>
      <c r="AH652" s="88">
        <v>0</v>
      </c>
    </row>
    <row r="653" spans="1:34" ht="15" customHeight="1" x14ac:dyDescent="0.25">
      <c r="A653" s="47" t="s">
        <v>10</v>
      </c>
      <c r="B653" s="47" t="s">
        <v>11</v>
      </c>
      <c r="C653" s="47" t="s">
        <v>12</v>
      </c>
      <c r="D653" s="47" t="s">
        <v>13</v>
      </c>
      <c r="E653" s="47" t="s">
        <v>14</v>
      </c>
      <c r="F653" s="47" t="s">
        <v>44</v>
      </c>
      <c r="G653" s="47" t="s">
        <v>92</v>
      </c>
      <c r="H653" s="48" t="s">
        <v>18</v>
      </c>
      <c r="I653" s="49">
        <v>298</v>
      </c>
      <c r="J653" s="50">
        <v>2.724205740000009E-4</v>
      </c>
      <c r="K653" s="50">
        <v>1.4613484919999957E-4</v>
      </c>
      <c r="L653" s="50">
        <v>4.9457868000000039E-6</v>
      </c>
      <c r="M653" s="50">
        <v>3.9147848759999972E-4</v>
      </c>
      <c r="N653" s="50">
        <v>4.2994383887999997E-5</v>
      </c>
      <c r="O653" s="50">
        <v>1.1194564653599947E-4</v>
      </c>
      <c r="P653" s="50">
        <v>1.3468744024799933E-4</v>
      </c>
      <c r="Q653" s="50">
        <v>1.6734285360000005E-4</v>
      </c>
      <c r="R653" s="50">
        <v>6.8961908399999989E-5</v>
      </c>
      <c r="S653" s="50">
        <v>0</v>
      </c>
      <c r="T653" s="50">
        <v>0</v>
      </c>
      <c r="U653" s="50">
        <v>0</v>
      </c>
      <c r="V653" s="50">
        <v>0</v>
      </c>
      <c r="W653" s="50">
        <v>0</v>
      </c>
      <c r="X653" s="50">
        <v>0</v>
      </c>
      <c r="Y653" s="50">
        <v>0</v>
      </c>
      <c r="Z653" s="50">
        <v>0</v>
      </c>
      <c r="AA653" s="50">
        <v>0</v>
      </c>
      <c r="AB653" s="50">
        <v>0</v>
      </c>
      <c r="AC653" s="50">
        <v>0</v>
      </c>
      <c r="AD653" s="50">
        <v>0</v>
      </c>
      <c r="AE653" s="50">
        <v>0</v>
      </c>
      <c r="AF653" s="50">
        <v>0</v>
      </c>
      <c r="AG653" s="30">
        <v>0</v>
      </c>
      <c r="AH653" s="88">
        <v>0</v>
      </c>
    </row>
    <row r="654" spans="1:34" ht="15" customHeight="1" x14ac:dyDescent="0.25">
      <c r="A654" s="47" t="s">
        <v>10</v>
      </c>
      <c r="B654" s="47" t="s">
        <v>11</v>
      </c>
      <c r="C654" s="47" t="s">
        <v>12</v>
      </c>
      <c r="D654" s="47" t="s">
        <v>13</v>
      </c>
      <c r="E654" s="47" t="s">
        <v>93</v>
      </c>
      <c r="F654" s="47" t="s">
        <v>94</v>
      </c>
      <c r="G654" s="47" t="s">
        <v>548</v>
      </c>
      <c r="H654" s="48" t="s">
        <v>16</v>
      </c>
      <c r="I654" s="49">
        <v>25</v>
      </c>
      <c r="J654" s="50">
        <v>0</v>
      </c>
      <c r="K654" s="50">
        <v>0</v>
      </c>
      <c r="L654" s="50">
        <v>0</v>
      </c>
      <c r="M654" s="50">
        <v>0</v>
      </c>
      <c r="N654" s="50">
        <v>0</v>
      </c>
      <c r="O654" s="50">
        <v>0</v>
      </c>
      <c r="P654" s="50">
        <v>0</v>
      </c>
      <c r="Q654" s="50">
        <v>0</v>
      </c>
      <c r="R654" s="50">
        <v>0</v>
      </c>
      <c r="S654" s="50">
        <v>0</v>
      </c>
      <c r="T654" s="50">
        <v>0</v>
      </c>
      <c r="U654" s="50">
        <v>4.8749999999999999E-5</v>
      </c>
      <c r="V654" s="50">
        <v>1.75E-6</v>
      </c>
      <c r="W654" s="50">
        <v>1.9012647499999999E-6</v>
      </c>
      <c r="X654" s="50">
        <v>2.20331625E-6</v>
      </c>
      <c r="Y654" s="50">
        <v>2.39879475E-6</v>
      </c>
      <c r="Z654" s="50">
        <v>2.2261996045E-6</v>
      </c>
      <c r="AA654" s="50">
        <v>2.2637975250000001E-6</v>
      </c>
      <c r="AB654" s="50">
        <v>2.3839106700000001E-6</v>
      </c>
      <c r="AC654" s="50">
        <v>2.9867471999999998E-6</v>
      </c>
      <c r="AD654" s="50">
        <v>3.04758575E-6</v>
      </c>
      <c r="AE654" s="50">
        <v>2.8640948249999996E-6</v>
      </c>
      <c r="AF654" s="50">
        <v>3.7462394250000004E-6</v>
      </c>
      <c r="AG654" s="30">
        <v>3.9999455749999994E-6</v>
      </c>
      <c r="AH654" s="88">
        <v>3.5042064364999996E-6</v>
      </c>
    </row>
    <row r="655" spans="1:34" ht="15" customHeight="1" x14ac:dyDescent="0.25">
      <c r="A655" s="47" t="s">
        <v>10</v>
      </c>
      <c r="B655" s="47" t="s">
        <v>11</v>
      </c>
      <c r="C655" s="47" t="s">
        <v>12</v>
      </c>
      <c r="D655" s="47" t="s">
        <v>13</v>
      </c>
      <c r="E655" s="47" t="s">
        <v>93</v>
      </c>
      <c r="F655" s="47" t="s">
        <v>94</v>
      </c>
      <c r="G655" s="47" t="s">
        <v>548</v>
      </c>
      <c r="H655" s="48" t="s">
        <v>17</v>
      </c>
      <c r="I655" s="49">
        <v>1</v>
      </c>
      <c r="J655" s="50">
        <v>0</v>
      </c>
      <c r="K655" s="50">
        <v>0</v>
      </c>
      <c r="L655" s="50">
        <v>0</v>
      </c>
      <c r="M655" s="50">
        <v>0</v>
      </c>
      <c r="N655" s="50">
        <v>0</v>
      </c>
      <c r="O655" s="50">
        <v>0</v>
      </c>
      <c r="P655" s="50">
        <v>0</v>
      </c>
      <c r="Q655" s="50">
        <v>0</v>
      </c>
      <c r="R655" s="50">
        <v>0</v>
      </c>
      <c r="S655" s="50">
        <v>0</v>
      </c>
      <c r="T655" s="50">
        <v>0</v>
      </c>
      <c r="U655" s="50">
        <v>4.3710099999999998E-3</v>
      </c>
      <c r="V655" s="50">
        <v>4.516E-3</v>
      </c>
      <c r="W655" s="50">
        <v>5.120104021028948E-3</v>
      </c>
      <c r="X655" s="50">
        <v>4.0087613334764882E-3</v>
      </c>
      <c r="Y655" s="50">
        <v>6.2211144633673113E-3</v>
      </c>
      <c r="Z655" s="50">
        <v>5.9019962185674884E-3</v>
      </c>
      <c r="AA655" s="50">
        <v>6.007864993658461E-3</v>
      </c>
      <c r="AB655" s="50">
        <v>6.4400128921294573E-3</v>
      </c>
      <c r="AC655" s="50">
        <v>7.5217981449513544E-3</v>
      </c>
      <c r="AD655" s="50">
        <v>7.3068348442748982E-3</v>
      </c>
      <c r="AE655" s="50">
        <v>6.9454669791010233E-3</v>
      </c>
      <c r="AF655" s="50">
        <v>9.1230946024150102E-3</v>
      </c>
      <c r="AG655" s="30">
        <v>9.692452067952554E-3</v>
      </c>
      <c r="AH655" s="88">
        <v>8.4215696286131948E-3</v>
      </c>
    </row>
    <row r="656" spans="1:34" ht="15" customHeight="1" x14ac:dyDescent="0.25">
      <c r="A656" s="47" t="s">
        <v>10</v>
      </c>
      <c r="B656" s="47" t="s">
        <v>11</v>
      </c>
      <c r="C656" s="47" t="s">
        <v>12</v>
      </c>
      <c r="D656" s="47" t="s">
        <v>13</v>
      </c>
      <c r="E656" s="47" t="s">
        <v>93</v>
      </c>
      <c r="F656" s="47" t="s">
        <v>94</v>
      </c>
      <c r="G656" s="47" t="s">
        <v>548</v>
      </c>
      <c r="H656" s="48" t="s">
        <v>18</v>
      </c>
      <c r="I656" s="49">
        <v>298</v>
      </c>
      <c r="J656" s="50">
        <v>0</v>
      </c>
      <c r="K656" s="50">
        <v>0</v>
      </c>
      <c r="L656" s="50">
        <v>0</v>
      </c>
      <c r="M656" s="50">
        <v>0</v>
      </c>
      <c r="N656" s="50">
        <v>0</v>
      </c>
      <c r="O656" s="50">
        <v>0</v>
      </c>
      <c r="P656" s="50">
        <v>0</v>
      </c>
      <c r="Q656" s="50">
        <v>0</v>
      </c>
      <c r="R656" s="50">
        <v>0</v>
      </c>
      <c r="S656" s="50">
        <v>0</v>
      </c>
      <c r="T656" s="50">
        <v>0</v>
      </c>
      <c r="U656" s="50">
        <v>1.16518E-4</v>
      </c>
      <c r="V656" s="50">
        <v>2.086E-6</v>
      </c>
      <c r="W656" s="50">
        <v>2.266307582E-6</v>
      </c>
      <c r="X656" s="50">
        <v>2.6263529700000002E-6</v>
      </c>
      <c r="Y656" s="50">
        <v>2.8593627459999999E-6</v>
      </c>
      <c r="Z656" s="50">
        <v>2.6536299285639999E-6</v>
      </c>
      <c r="AA656" s="50">
        <v>2.6984466497999997E-6</v>
      </c>
      <c r="AB656" s="50">
        <v>2.8416215186399998E-6</v>
      </c>
      <c r="AC656" s="50">
        <v>3.5602026624000002E-6</v>
      </c>
      <c r="AD656" s="50">
        <v>3.6327222139999999E-6</v>
      </c>
      <c r="AE656" s="50">
        <v>3.4140010314000002E-6</v>
      </c>
      <c r="AF656" s="50">
        <v>4.4655173945999992E-6</v>
      </c>
      <c r="AG656" s="30">
        <v>4.7679351253999994E-6</v>
      </c>
      <c r="AH656" s="88">
        <v>4.177014072308E-6</v>
      </c>
    </row>
    <row r="657" spans="1:34" ht="15" customHeight="1" x14ac:dyDescent="0.25">
      <c r="A657" s="47" t="s">
        <v>10</v>
      </c>
      <c r="B657" s="47" t="s">
        <v>11</v>
      </c>
      <c r="C657" s="47" t="s">
        <v>12</v>
      </c>
      <c r="D657" s="47" t="s">
        <v>13</v>
      </c>
      <c r="E657" s="47" t="s">
        <v>93</v>
      </c>
      <c r="F657" s="47" t="s">
        <v>94</v>
      </c>
      <c r="G657" s="47" t="s">
        <v>549</v>
      </c>
      <c r="H657" s="48" t="s">
        <v>16</v>
      </c>
      <c r="I657" s="49">
        <v>25</v>
      </c>
      <c r="J657" s="50">
        <v>3.4971933891291481E-10</v>
      </c>
      <c r="K657" s="50">
        <v>1.1015337571926468E-8</v>
      </c>
      <c r="L657" s="50">
        <v>1.0111706835761093E-9</v>
      </c>
      <c r="M657" s="50">
        <v>3.9700425456980529E-10</v>
      </c>
      <c r="N657" s="50">
        <v>5.5218619252064992E-10</v>
      </c>
      <c r="O657" s="50">
        <v>4.0072977933070365E-8</v>
      </c>
      <c r="P657" s="50">
        <v>1.5257256704323898E-7</v>
      </c>
      <c r="Q657" s="50">
        <v>1.1036967608033866E-7</v>
      </c>
      <c r="R657" s="50">
        <v>1.4874807499989347E-7</v>
      </c>
      <c r="S657" s="50">
        <v>1.984973339624107E-8</v>
      </c>
      <c r="T657" s="50">
        <v>2.1740149155374313E-8</v>
      </c>
      <c r="U657" s="50">
        <v>4.4239583216926697E-9</v>
      </c>
      <c r="V657" s="50">
        <v>7.607822957700403E-9</v>
      </c>
      <c r="W657" s="50">
        <v>2.395525697716213E-8</v>
      </c>
      <c r="X657" s="50">
        <v>2.6256002075024138E-8</v>
      </c>
      <c r="Y657" s="50">
        <v>2.1696113030336387E-7</v>
      </c>
      <c r="Z657" s="50">
        <v>4.0796478778936277E-7</v>
      </c>
      <c r="AA657" s="50">
        <v>1.565300495691162E-7</v>
      </c>
      <c r="AB657" s="50">
        <v>2.2846308123743088E-7</v>
      </c>
      <c r="AC657" s="50">
        <v>2.2670798337827516E-7</v>
      </c>
      <c r="AD657" s="50">
        <v>5.2286485740597654E-7</v>
      </c>
      <c r="AE657" s="50">
        <v>3.7002741829915916E-7</v>
      </c>
      <c r="AF657" s="50">
        <v>2.0411212141647613E-7</v>
      </c>
      <c r="AG657" s="30">
        <v>3.9388227270198658E-8</v>
      </c>
      <c r="AH657" s="88">
        <v>1.0321906218609943E-7</v>
      </c>
    </row>
    <row r="658" spans="1:34" ht="15" customHeight="1" x14ac:dyDescent="0.25">
      <c r="A658" s="47" t="s">
        <v>10</v>
      </c>
      <c r="B658" s="47" t="s">
        <v>11</v>
      </c>
      <c r="C658" s="47" t="s">
        <v>12</v>
      </c>
      <c r="D658" s="47" t="s">
        <v>13</v>
      </c>
      <c r="E658" s="47" t="s">
        <v>93</v>
      </c>
      <c r="F658" s="47" t="s">
        <v>94</v>
      </c>
      <c r="G658" s="47" t="s">
        <v>549</v>
      </c>
      <c r="H658" s="48" t="s">
        <v>18</v>
      </c>
      <c r="I658" s="49">
        <v>298</v>
      </c>
      <c r="J658" s="50">
        <v>8.3373090396838881E-10</v>
      </c>
      <c r="K658" s="50">
        <v>2.6260564771472694E-8</v>
      </c>
      <c r="L658" s="50">
        <v>2.4106309096454448E-9</v>
      </c>
      <c r="M658" s="50">
        <v>9.4645814289441564E-10</v>
      </c>
      <c r="N658" s="50">
        <v>1.3164118829692294E-9</v>
      </c>
      <c r="O658" s="50">
        <v>9.5533979392439765E-8</v>
      </c>
      <c r="P658" s="50">
        <v>3.637329998310818E-7</v>
      </c>
      <c r="Q658" s="50">
        <v>2.6312130777552735E-7</v>
      </c>
      <c r="R658" s="50">
        <v>3.5461541079974607E-7</v>
      </c>
      <c r="S658" s="50">
        <v>4.7321764416638708E-8</v>
      </c>
      <c r="T658" s="50">
        <v>5.1828515586412359E-8</v>
      </c>
      <c r="U658" s="50">
        <v>1.0546716638915325E-8</v>
      </c>
      <c r="V658" s="50">
        <v>1.7954279127260721E-8</v>
      </c>
      <c r="W658" s="50">
        <v>7.5881820149415553E-8</v>
      </c>
      <c r="X658" s="50">
        <v>6.1368059511656948E-8</v>
      </c>
      <c r="Y658" s="50">
        <v>5.1563552979595031E-7</v>
      </c>
      <c r="Z658" s="50">
        <v>9.5755305837428133E-7</v>
      </c>
      <c r="AA658" s="50">
        <v>3.7076254996880918E-7</v>
      </c>
      <c r="AB658" s="50">
        <v>5.4065404120913255E-7</v>
      </c>
      <c r="AC658" s="50">
        <v>5.3331702689299833E-7</v>
      </c>
      <c r="AD658" s="50">
        <v>1.244260307306688E-6</v>
      </c>
      <c r="AE658" s="50">
        <v>8.7942784129068465E-7</v>
      </c>
      <c r="AF658" s="50">
        <v>4.8443450547951572E-7</v>
      </c>
      <c r="AG658" s="30">
        <v>8.7167763782904497E-8</v>
      </c>
      <c r="AH658" s="88">
        <v>2.4607317041440737E-7</v>
      </c>
    </row>
    <row r="659" spans="1:34" ht="15" customHeight="1" x14ac:dyDescent="0.25">
      <c r="A659" s="47" t="s">
        <v>10</v>
      </c>
      <c r="B659" s="47" t="s">
        <v>11</v>
      </c>
      <c r="C659" s="47" t="s">
        <v>12</v>
      </c>
      <c r="D659" s="47" t="s">
        <v>13</v>
      </c>
      <c r="E659" s="47" t="s">
        <v>93</v>
      </c>
      <c r="F659" s="47" t="s">
        <v>94</v>
      </c>
      <c r="G659" s="47" t="s">
        <v>550</v>
      </c>
      <c r="H659" s="48" t="s">
        <v>16</v>
      </c>
      <c r="I659" s="49">
        <v>25</v>
      </c>
      <c r="J659" s="50">
        <v>1.4988112128000001E-2</v>
      </c>
      <c r="K659" s="50">
        <v>1.4936432895999999E-2</v>
      </c>
      <c r="L659" s="50">
        <v>1.5094104476E-2</v>
      </c>
      <c r="M659" s="50">
        <v>1.5663982311999999E-2</v>
      </c>
      <c r="N659" s="50">
        <v>1.5912867300000001E-2</v>
      </c>
      <c r="O659" s="50">
        <v>1.5924259428E-2</v>
      </c>
      <c r="P659" s="50">
        <v>1.5964219171999999E-2</v>
      </c>
      <c r="Q659" s="50">
        <v>1.4803556108000002E-2</v>
      </c>
      <c r="R659" s="50">
        <v>1.3318862568E-2</v>
      </c>
      <c r="S659" s="50">
        <v>1.563687373E-2</v>
      </c>
      <c r="T659" s="50">
        <v>1.4657954074500001E-2</v>
      </c>
      <c r="U659" s="50">
        <v>4.4388633497500002E-3</v>
      </c>
      <c r="V659" s="50">
        <v>4.2407708052854751E-3</v>
      </c>
      <c r="W659" s="50">
        <v>4.0582905516454507E-3</v>
      </c>
      <c r="X659" s="50">
        <v>4.0261843458608516E-3</v>
      </c>
      <c r="Y659" s="50">
        <v>3.4102092745497731E-3</v>
      </c>
      <c r="Z659" s="50">
        <v>4.0145064613468714E-3</v>
      </c>
      <c r="AA659" s="50">
        <v>4.1125557451633056E-3</v>
      </c>
      <c r="AB659" s="50">
        <v>4.1389147330519833E-3</v>
      </c>
      <c r="AC659" s="50">
        <v>3.8761988077455358E-3</v>
      </c>
      <c r="AD659" s="50">
        <v>3.3304702306079584E-3</v>
      </c>
      <c r="AE659" s="50">
        <v>3.3776851888665579E-3</v>
      </c>
      <c r="AF659" s="50">
        <v>3.5009228132356443E-3</v>
      </c>
      <c r="AG659" s="30">
        <v>3.3545771106282293E-3</v>
      </c>
      <c r="AH659" s="88">
        <v>3.4362350826412386E-3</v>
      </c>
    </row>
    <row r="660" spans="1:34" ht="15" customHeight="1" x14ac:dyDescent="0.25">
      <c r="A660" s="47" t="s">
        <v>10</v>
      </c>
      <c r="B660" s="47" t="s">
        <v>11</v>
      </c>
      <c r="C660" s="47" t="s">
        <v>12</v>
      </c>
      <c r="D660" s="47" t="s">
        <v>13</v>
      </c>
      <c r="E660" s="47" t="s">
        <v>93</v>
      </c>
      <c r="F660" s="47" t="s">
        <v>94</v>
      </c>
      <c r="G660" s="47" t="s">
        <v>550</v>
      </c>
      <c r="H660" s="48" t="s">
        <v>17</v>
      </c>
      <c r="I660" s="49">
        <v>1</v>
      </c>
      <c r="J660" s="50">
        <v>5.5614071328768002</v>
      </c>
      <c r="K660" s="50">
        <v>5.5422313189376</v>
      </c>
      <c r="L660" s="50">
        <v>5.6007360753855995</v>
      </c>
      <c r="M660" s="50">
        <v>5.8121918367871999</v>
      </c>
      <c r="N660" s="50">
        <v>5.9045417428800002</v>
      </c>
      <c r="O660" s="50">
        <v>5.9087688437567998</v>
      </c>
      <c r="P660" s="50">
        <v>5.9235960884032002</v>
      </c>
      <c r="Q660" s="50">
        <v>5.4929267827647994</v>
      </c>
      <c r="R660" s="50">
        <v>4.9420244961407995</v>
      </c>
      <c r="S660" s="50">
        <v>5.8021330742170045</v>
      </c>
      <c r="T660" s="50">
        <v>5.4389004864439787</v>
      </c>
      <c r="U660" s="50">
        <v>6.1365882891819004</v>
      </c>
      <c r="V660" s="50">
        <v>5.7909893708169102</v>
      </c>
      <c r="W660" s="50">
        <v>5.5415365365716749</v>
      </c>
      <c r="X660" s="50">
        <v>5.418792589364327</v>
      </c>
      <c r="Y660" s="50">
        <v>4.6000496515660556</v>
      </c>
      <c r="Z660" s="50">
        <v>5.4619908214051263</v>
      </c>
      <c r="AA660" s="50">
        <v>5.5617664133634754</v>
      </c>
      <c r="AB660" s="50">
        <v>5.5945899213587431</v>
      </c>
      <c r="AC660" s="50">
        <v>5.2171099435224235</v>
      </c>
      <c r="AD660" s="50">
        <v>4.5058465783330037</v>
      </c>
      <c r="AE660" s="50">
        <v>4.5743957563442246</v>
      </c>
      <c r="AF660" s="50">
        <v>4.7568155958739951</v>
      </c>
      <c r="AG660" s="30">
        <v>4.5527409459601769</v>
      </c>
      <c r="AH660" s="88">
        <v>4.6377575569356155</v>
      </c>
    </row>
    <row r="661" spans="1:34" ht="15" customHeight="1" x14ac:dyDescent="0.25">
      <c r="A661" s="47" t="s">
        <v>10</v>
      </c>
      <c r="B661" s="47" t="s">
        <v>11</v>
      </c>
      <c r="C661" s="47" t="s">
        <v>12</v>
      </c>
      <c r="D661" s="47" t="s">
        <v>13</v>
      </c>
      <c r="E661" s="47" t="s">
        <v>93</v>
      </c>
      <c r="F661" s="47" t="s">
        <v>94</v>
      </c>
      <c r="G661" s="47" t="s">
        <v>550</v>
      </c>
      <c r="H661" s="48" t="s">
        <v>18</v>
      </c>
      <c r="I661" s="49">
        <v>298</v>
      </c>
      <c r="J661" s="50">
        <v>2.5986661318656002E-2</v>
      </c>
      <c r="K661" s="50">
        <v>2.5897058926592002E-2</v>
      </c>
      <c r="L661" s="50">
        <v>2.6170432778752004E-2</v>
      </c>
      <c r="M661" s="50">
        <v>2.7158497332223999E-2</v>
      </c>
      <c r="N661" s="50">
        <v>2.7590018649600003E-2</v>
      </c>
      <c r="O661" s="50">
        <v>2.7609770528256E-2</v>
      </c>
      <c r="P661" s="50">
        <v>2.7679053458943999E-2</v>
      </c>
      <c r="Q661" s="50">
        <v>2.5666674735616003E-2</v>
      </c>
      <c r="R661" s="50">
        <v>2.3092486081536003E-2</v>
      </c>
      <c r="S661" s="50">
        <v>2.7111495979842002E-2</v>
      </c>
      <c r="T661" s="50">
        <v>2.5414227282921999E-2</v>
      </c>
      <c r="U661" s="50">
        <v>1.0599534225804001E-2</v>
      </c>
      <c r="V661" s="50">
        <v>1.0110903519800634E-2</v>
      </c>
      <c r="W661" s="50">
        <v>9.6740706751227527E-3</v>
      </c>
      <c r="X661" s="50">
        <v>9.5984950005322586E-3</v>
      </c>
      <c r="Y661" s="50">
        <v>8.1296409105266563E-3</v>
      </c>
      <c r="Z661" s="50">
        <v>9.5711764238509377E-3</v>
      </c>
      <c r="AA661" s="50">
        <v>9.8046010964693165E-3</v>
      </c>
      <c r="AB661" s="50">
        <v>9.867145903595935E-3</v>
      </c>
      <c r="AC661" s="50">
        <v>9.2408609376653534E-3</v>
      </c>
      <c r="AD661" s="50">
        <v>7.9395430297693852E-3</v>
      </c>
      <c r="AE661" s="50">
        <v>8.0524002982280754E-3</v>
      </c>
      <c r="AF661" s="50">
        <v>8.3465039467537725E-3</v>
      </c>
      <c r="AG661" s="30">
        <v>7.9972820317436594E-3</v>
      </c>
      <c r="AH661" s="88">
        <v>8.1919844376127197E-3</v>
      </c>
    </row>
    <row r="662" spans="1:34" ht="15" customHeight="1" x14ac:dyDescent="0.25">
      <c r="A662" s="47" t="s">
        <v>10</v>
      </c>
      <c r="B662" s="47" t="s">
        <v>11</v>
      </c>
      <c r="C662" s="47" t="s">
        <v>12</v>
      </c>
      <c r="D662" s="47" t="s">
        <v>13</v>
      </c>
      <c r="E662" s="47" t="s">
        <v>93</v>
      </c>
      <c r="F662" s="47" t="s">
        <v>94</v>
      </c>
      <c r="G662" s="47" t="s">
        <v>551</v>
      </c>
      <c r="H662" s="48" t="s">
        <v>16</v>
      </c>
      <c r="I662" s="49">
        <v>25</v>
      </c>
      <c r="J662" s="50">
        <v>2.82875294525E-7</v>
      </c>
      <c r="K662" s="50">
        <v>2.8929926332500003E-7</v>
      </c>
      <c r="L662" s="50">
        <v>2.9124287544999997E-7</v>
      </c>
      <c r="M662" s="50">
        <v>2.9722257357499998E-7</v>
      </c>
      <c r="N662" s="50">
        <v>2.8892167530000002E-7</v>
      </c>
      <c r="O662" s="50">
        <v>2.9852419205E-7</v>
      </c>
      <c r="P662" s="50">
        <v>3.0543038555000001E-7</v>
      </c>
      <c r="Q662" s="50">
        <v>3.0262078915E-7</v>
      </c>
      <c r="R662" s="50">
        <v>2.9860739664999998E-7</v>
      </c>
      <c r="S662" s="50">
        <v>2.7727271999999996E-7</v>
      </c>
      <c r="T662" s="50">
        <v>1.29534888E-6</v>
      </c>
      <c r="U662" s="50">
        <v>4.2372191280968004E-6</v>
      </c>
      <c r="V662" s="50">
        <v>0</v>
      </c>
      <c r="W662" s="50">
        <v>0</v>
      </c>
      <c r="X662" s="50">
        <v>0</v>
      </c>
      <c r="Y662" s="50">
        <v>0</v>
      </c>
      <c r="Z662" s="50">
        <v>0</v>
      </c>
      <c r="AA662" s="50">
        <v>0</v>
      </c>
      <c r="AB662" s="50">
        <v>0</v>
      </c>
      <c r="AC662" s="50">
        <v>0</v>
      </c>
      <c r="AD662" s="50">
        <v>0</v>
      </c>
      <c r="AE662" s="50">
        <v>0</v>
      </c>
      <c r="AF662" s="50">
        <v>0</v>
      </c>
      <c r="AG662" s="30">
        <v>0</v>
      </c>
      <c r="AH662" s="88">
        <v>0</v>
      </c>
    </row>
    <row r="663" spans="1:34" ht="15" customHeight="1" x14ac:dyDescent="0.25">
      <c r="A663" s="47" t="s">
        <v>10</v>
      </c>
      <c r="B663" s="47" t="s">
        <v>11</v>
      </c>
      <c r="C663" s="47" t="s">
        <v>12</v>
      </c>
      <c r="D663" s="47" t="s">
        <v>13</v>
      </c>
      <c r="E663" s="47" t="s">
        <v>93</v>
      </c>
      <c r="F663" s="47" t="s">
        <v>94</v>
      </c>
      <c r="G663" s="47" t="s">
        <v>551</v>
      </c>
      <c r="H663" s="48" t="s">
        <v>18</v>
      </c>
      <c r="I663" s="49">
        <v>298</v>
      </c>
      <c r="J663" s="50">
        <v>6.6383759740140014E-7</v>
      </c>
      <c r="K663" s="50">
        <v>6.7891304618279995E-7</v>
      </c>
      <c r="L663" s="50">
        <v>6.8347421794179991E-7</v>
      </c>
      <c r="M663" s="50">
        <v>6.9750707450639995E-7</v>
      </c>
      <c r="N663" s="50">
        <v>6.7802694154379993E-7</v>
      </c>
      <c r="O663" s="50">
        <v>7.0056164772499997E-7</v>
      </c>
      <c r="P663" s="50">
        <v>7.167687573174001E-7</v>
      </c>
      <c r="Q663" s="50">
        <v>7.1017533692099988E-7</v>
      </c>
      <c r="R663" s="50">
        <v>7.007569081126E-7</v>
      </c>
      <c r="S663" s="50">
        <v>6.5068975565999989E-7</v>
      </c>
      <c r="T663" s="50">
        <v>3.0398599841399997E-6</v>
      </c>
      <c r="U663" s="50">
        <v>9.9436939888611369E-6</v>
      </c>
      <c r="V663" s="50">
        <v>0</v>
      </c>
      <c r="W663" s="50">
        <v>0</v>
      </c>
      <c r="X663" s="50">
        <v>0</v>
      </c>
      <c r="Y663" s="50">
        <v>0</v>
      </c>
      <c r="Z663" s="50">
        <v>0</v>
      </c>
      <c r="AA663" s="50">
        <v>0</v>
      </c>
      <c r="AB663" s="50">
        <v>0</v>
      </c>
      <c r="AC663" s="50">
        <v>0</v>
      </c>
      <c r="AD663" s="50">
        <v>0</v>
      </c>
      <c r="AE663" s="50">
        <v>0</v>
      </c>
      <c r="AF663" s="50">
        <v>0</v>
      </c>
      <c r="AG663" s="30">
        <v>0</v>
      </c>
      <c r="AH663" s="88">
        <v>0</v>
      </c>
    </row>
    <row r="664" spans="1:34" ht="15" customHeight="1" x14ac:dyDescent="0.25">
      <c r="A664" s="47" t="s">
        <v>10</v>
      </c>
      <c r="B664" s="47" t="s">
        <v>11</v>
      </c>
      <c r="C664" s="47" t="s">
        <v>12</v>
      </c>
      <c r="D664" s="47" t="s">
        <v>13</v>
      </c>
      <c r="E664" s="47" t="s">
        <v>93</v>
      </c>
      <c r="F664" s="47" t="s">
        <v>94</v>
      </c>
      <c r="G664" s="47" t="s">
        <v>552</v>
      </c>
      <c r="H664" s="48" t="s">
        <v>16</v>
      </c>
      <c r="I664" s="49">
        <v>25</v>
      </c>
      <c r="J664" s="50">
        <v>0</v>
      </c>
      <c r="K664" s="50">
        <v>0</v>
      </c>
      <c r="L664" s="50">
        <v>0</v>
      </c>
      <c r="M664" s="50">
        <v>0</v>
      </c>
      <c r="N664" s="50">
        <v>0</v>
      </c>
      <c r="O664" s="50">
        <v>0</v>
      </c>
      <c r="P664" s="50">
        <v>0</v>
      </c>
      <c r="Q664" s="50">
        <v>0</v>
      </c>
      <c r="R664" s="50">
        <v>0</v>
      </c>
      <c r="S664" s="50">
        <v>0</v>
      </c>
      <c r="T664" s="50">
        <v>0</v>
      </c>
      <c r="U664" s="50">
        <v>1.442715365281005E-7</v>
      </c>
      <c r="V664" s="50">
        <v>1.0544577456861253E-7</v>
      </c>
      <c r="W664" s="50">
        <v>1.0329891168154234E-7</v>
      </c>
      <c r="X664" s="50">
        <v>1.9021932392110751E-7</v>
      </c>
      <c r="Y664" s="50">
        <v>1.9703256084464763E-7</v>
      </c>
      <c r="Z664" s="50">
        <v>1.9574525614488068E-7</v>
      </c>
      <c r="AA664" s="50">
        <v>1.3838037179656651E-7</v>
      </c>
      <c r="AB664" s="50">
        <v>1.8396055717902671E-7</v>
      </c>
      <c r="AC664" s="50">
        <v>2.2521540168280625E-7</v>
      </c>
      <c r="AD664" s="50">
        <v>1.015741062047673E-7</v>
      </c>
      <c r="AE664" s="50">
        <v>1.9329860221345598E-7</v>
      </c>
      <c r="AF664" s="50">
        <v>1.380825537275036E-6</v>
      </c>
      <c r="AG664" s="30">
        <v>1.257291607838686E-6</v>
      </c>
      <c r="AH664" s="88">
        <v>1.4307492045547209E-6</v>
      </c>
    </row>
    <row r="665" spans="1:34" ht="15" customHeight="1" x14ac:dyDescent="0.25">
      <c r="A665" s="47" t="s">
        <v>10</v>
      </c>
      <c r="B665" s="47" t="s">
        <v>11</v>
      </c>
      <c r="C665" s="47" t="s">
        <v>12</v>
      </c>
      <c r="D665" s="47" t="s">
        <v>13</v>
      </c>
      <c r="E665" s="47" t="s">
        <v>93</v>
      </c>
      <c r="F665" s="47" t="s">
        <v>94</v>
      </c>
      <c r="G665" s="47" t="s">
        <v>552</v>
      </c>
      <c r="H665" s="48" t="s">
        <v>18</v>
      </c>
      <c r="I665" s="49">
        <v>298</v>
      </c>
      <c r="J665" s="50">
        <v>0</v>
      </c>
      <c r="K665" s="50">
        <v>0</v>
      </c>
      <c r="L665" s="50">
        <v>0</v>
      </c>
      <c r="M665" s="50">
        <v>0</v>
      </c>
      <c r="N665" s="50">
        <v>0</v>
      </c>
      <c r="O665" s="50">
        <v>0</v>
      </c>
      <c r="P665" s="50">
        <v>0</v>
      </c>
      <c r="Q665" s="50">
        <v>0</v>
      </c>
      <c r="R665" s="50">
        <v>0</v>
      </c>
      <c r="S665" s="50">
        <v>0</v>
      </c>
      <c r="T665" s="50">
        <v>0</v>
      </c>
      <c r="U665" s="50">
        <v>3.4394334308299149E-7</v>
      </c>
      <c r="V665" s="50">
        <v>2.6992987496059169E-7</v>
      </c>
      <c r="W665" s="50">
        <v>2.4626460544879698E-7</v>
      </c>
      <c r="X665" s="50">
        <v>4.5348286822792024E-7</v>
      </c>
      <c r="Y665" s="50">
        <v>4.6972562505363992E-7</v>
      </c>
      <c r="Z665" s="50">
        <v>4.6665669064939563E-7</v>
      </c>
      <c r="AA665" s="50">
        <v>3.2989880636301468E-7</v>
      </c>
      <c r="AB665" s="50">
        <v>4.3856196831479971E-7</v>
      </c>
      <c r="AC665" s="50">
        <v>5.3691351761181E-7</v>
      </c>
      <c r="AD665" s="50">
        <v>2.4215266919216518E-7</v>
      </c>
      <c r="AE665" s="50">
        <v>4.6082386767687898E-7</v>
      </c>
      <c r="AF665" s="50">
        <v>3.2918880808636866E-6</v>
      </c>
      <c r="AG665" s="30">
        <v>2.9973831930874271E-6</v>
      </c>
      <c r="AH665" s="88">
        <v>3.4109061036584555E-6</v>
      </c>
    </row>
    <row r="666" spans="1:34" ht="15" customHeight="1" x14ac:dyDescent="0.25">
      <c r="A666" s="47" t="s">
        <v>10</v>
      </c>
      <c r="B666" s="47" t="s">
        <v>11</v>
      </c>
      <c r="C666" s="47" t="s">
        <v>12</v>
      </c>
      <c r="D666" s="47" t="s">
        <v>13</v>
      </c>
      <c r="E666" s="47" t="s">
        <v>93</v>
      </c>
      <c r="F666" s="47" t="s">
        <v>94</v>
      </c>
      <c r="G666" s="47" t="s">
        <v>785</v>
      </c>
      <c r="H666" s="48" t="s">
        <v>16</v>
      </c>
      <c r="I666" s="49">
        <v>25</v>
      </c>
      <c r="J666" s="50">
        <v>6.8691098066108704E-7</v>
      </c>
      <c r="K666" s="50">
        <v>1.7554776962428072E-5</v>
      </c>
      <c r="L666" s="50">
        <v>1.0040152293164239E-6</v>
      </c>
      <c r="M666" s="50">
        <v>1.7053657957454302E-6</v>
      </c>
      <c r="N666" s="50">
        <v>1.6447873138074796E-6</v>
      </c>
      <c r="O666" s="50">
        <v>6.7238446022066932E-5</v>
      </c>
      <c r="P666" s="50">
        <v>3.3857486032956765E-5</v>
      </c>
      <c r="Q666" s="50">
        <v>2.7252691223919661E-5</v>
      </c>
      <c r="R666" s="50">
        <v>5.2173482725000113E-5</v>
      </c>
      <c r="S666" s="50">
        <v>1.0341680387620134E-5</v>
      </c>
      <c r="T666" s="50">
        <v>1.5017792679561447E-5</v>
      </c>
      <c r="U666" s="50">
        <v>1.3099890298200866E-6</v>
      </c>
      <c r="V666" s="50">
        <v>1.3882322598374207E-6</v>
      </c>
      <c r="W666" s="50">
        <v>1.4371496683688343E-6</v>
      </c>
      <c r="X666" s="50">
        <v>1.4236186077775778E-6</v>
      </c>
      <c r="Y666" s="50">
        <v>6.1359366570840759E-6</v>
      </c>
      <c r="Z666" s="50">
        <v>8.8284195754011671E-6</v>
      </c>
      <c r="AA666" s="50">
        <v>3.2191536484312258E-6</v>
      </c>
      <c r="AB666" s="50">
        <v>4.4000498366439443E-6</v>
      </c>
      <c r="AC666" s="50">
        <v>3.4828515295534526E-6</v>
      </c>
      <c r="AD666" s="50">
        <v>5.9593358221623741E-6</v>
      </c>
      <c r="AE666" s="50">
        <v>3.7045572059591506E-6</v>
      </c>
      <c r="AF666" s="50">
        <v>1.7459356348730137E-6</v>
      </c>
      <c r="AG666" s="30">
        <v>2.4739816246792531E-7</v>
      </c>
      <c r="AH666" s="88">
        <v>4.8361081941916345E-7</v>
      </c>
    </row>
    <row r="667" spans="1:34" ht="15" customHeight="1" x14ac:dyDescent="0.25">
      <c r="A667" s="47" t="s">
        <v>10</v>
      </c>
      <c r="B667" s="47" t="s">
        <v>11</v>
      </c>
      <c r="C667" s="47" t="s">
        <v>12</v>
      </c>
      <c r="D667" s="47" t="s">
        <v>13</v>
      </c>
      <c r="E667" s="47" t="s">
        <v>93</v>
      </c>
      <c r="F667" s="47" t="s">
        <v>94</v>
      </c>
      <c r="G667" s="47" t="s">
        <v>785</v>
      </c>
      <c r="H667" s="48" t="s">
        <v>17</v>
      </c>
      <c r="I667" s="49">
        <v>1</v>
      </c>
      <c r="J667" s="50">
        <v>6.7738581506258662E-4</v>
      </c>
      <c r="K667" s="50">
        <v>1.7311350721882404E-2</v>
      </c>
      <c r="L667" s="50">
        <v>9.9009288480323603E-4</v>
      </c>
      <c r="M667" s="50">
        <v>1.6817180567110935E-3</v>
      </c>
      <c r="N667" s="50">
        <v>1.6219795963893489E-3</v>
      </c>
      <c r="O667" s="50">
        <v>6.6306072903894273E-2</v>
      </c>
      <c r="P667" s="50">
        <v>3.3387995559966424E-2</v>
      </c>
      <c r="Q667" s="50">
        <v>2.687478723894797E-2</v>
      </c>
      <c r="R667" s="50">
        <v>5.1450010431213437E-2</v>
      </c>
      <c r="S667" s="50">
        <v>1.0051036741501606E-2</v>
      </c>
      <c r="T667" s="50">
        <v>1.4809545954404861E-2</v>
      </c>
      <c r="U667" s="50">
        <v>1.3095996968262302E-3</v>
      </c>
      <c r="V667" s="50">
        <v>1.3794359199332789E-3</v>
      </c>
      <c r="W667" s="50">
        <v>1.3887212842766583E-3</v>
      </c>
      <c r="X667" s="50">
        <v>1.4119245387688223E-3</v>
      </c>
      <c r="Y667" s="50">
        <v>6.0525497608871224E-3</v>
      </c>
      <c r="Z667" s="50">
        <v>8.6235392211654431E-3</v>
      </c>
      <c r="AA667" s="50">
        <v>3.1735415442438221E-3</v>
      </c>
      <c r="AB667" s="50">
        <v>4.3395588406016389E-3</v>
      </c>
      <c r="AC667" s="50">
        <v>3.4066531011371711E-3</v>
      </c>
      <c r="AD667" s="50">
        <v>5.8727079912773948E-3</v>
      </c>
      <c r="AE667" s="50">
        <v>3.6478973505472052E-3</v>
      </c>
      <c r="AF667" s="50">
        <v>1.7183169684747337E-3</v>
      </c>
      <c r="AG667" s="30">
        <v>2.4005867075553374E-4</v>
      </c>
      <c r="AH667" s="88">
        <v>4.7690082046575723E-4</v>
      </c>
    </row>
    <row r="668" spans="1:34" ht="15" customHeight="1" x14ac:dyDescent="0.25">
      <c r="A668" s="47" t="s">
        <v>10</v>
      </c>
      <c r="B668" s="47" t="s">
        <v>11</v>
      </c>
      <c r="C668" s="47" t="s">
        <v>12</v>
      </c>
      <c r="D668" s="47" t="s">
        <v>13</v>
      </c>
      <c r="E668" s="47" t="s">
        <v>93</v>
      </c>
      <c r="F668" s="47" t="s">
        <v>94</v>
      </c>
      <c r="G668" s="47" t="s">
        <v>785</v>
      </c>
      <c r="H668" s="48" t="s">
        <v>18</v>
      </c>
      <c r="I668" s="49">
        <v>298</v>
      </c>
      <c r="J668" s="50">
        <v>1.6375957778960315E-6</v>
      </c>
      <c r="K668" s="50">
        <v>4.1850588278428514E-5</v>
      </c>
      <c r="L668" s="50">
        <v>2.3935723066903543E-6</v>
      </c>
      <c r="M668" s="50">
        <v>4.0655920570571052E-6</v>
      </c>
      <c r="N668" s="50">
        <v>3.9211729561170316E-6</v>
      </c>
      <c r="O668" s="50">
        <v>1.6029645531660759E-4</v>
      </c>
      <c r="P668" s="50">
        <v>8.0716246702568914E-5</v>
      </c>
      <c r="Q668" s="50">
        <v>6.4970415877824457E-5</v>
      </c>
      <c r="R668" s="50">
        <v>1.2438158281640027E-4</v>
      </c>
      <c r="S668" s="50">
        <v>2.4654566044086401E-5</v>
      </c>
      <c r="T668" s="50">
        <v>3.5802417748074489E-5</v>
      </c>
      <c r="U668" s="50">
        <v>3.1218214970493353E-6</v>
      </c>
      <c r="V668" s="50">
        <v>3.2761947307620991E-6</v>
      </c>
      <c r="W668" s="50">
        <v>4.5523841704943028E-6</v>
      </c>
      <c r="X668" s="50">
        <v>3.3274186677149053E-6</v>
      </c>
      <c r="Y668" s="50">
        <v>1.4582828475063882E-5</v>
      </c>
      <c r="Z668" s="50">
        <v>2.0721592691478809E-5</v>
      </c>
      <c r="AA668" s="50">
        <v>7.6249999199466534E-6</v>
      </c>
      <c r="AB668" s="50">
        <v>1.041264397213854E-5</v>
      </c>
      <c r="AC668" s="50">
        <v>8.1932007650206793E-6</v>
      </c>
      <c r="AD668" s="50">
        <v>1.41814178489915E-5</v>
      </c>
      <c r="AE668" s="50">
        <v>8.8044576846480382E-6</v>
      </c>
      <c r="AF668" s="50">
        <v>4.1437591261569224E-6</v>
      </c>
      <c r="AG668" s="30">
        <v>5.475022889046101E-7</v>
      </c>
      <c r="AH668" s="88">
        <v>1.1529231622607135E-6</v>
      </c>
    </row>
    <row r="669" spans="1:34" ht="15" customHeight="1" x14ac:dyDescent="0.25">
      <c r="A669" s="47" t="s">
        <v>10</v>
      </c>
      <c r="B669" s="47" t="s">
        <v>11</v>
      </c>
      <c r="C669" s="47" t="s">
        <v>12</v>
      </c>
      <c r="D669" s="47" t="s">
        <v>13</v>
      </c>
      <c r="E669" s="47" t="s">
        <v>93</v>
      </c>
      <c r="F669" s="47" t="s">
        <v>94</v>
      </c>
      <c r="G669" s="47" t="s">
        <v>632</v>
      </c>
      <c r="H669" s="48" t="s">
        <v>16</v>
      </c>
      <c r="I669" s="49">
        <v>25</v>
      </c>
      <c r="J669" s="50">
        <v>2.5416615881125072E-3</v>
      </c>
      <c r="K669" s="50">
        <v>2.4606572603734196E-3</v>
      </c>
      <c r="L669" s="50">
        <v>2.2941343539779678E-3</v>
      </c>
      <c r="M669" s="50">
        <v>2.4532837993852504E-3</v>
      </c>
      <c r="N669" s="50">
        <v>2.9701238792754965E-3</v>
      </c>
      <c r="O669" s="50">
        <v>2.8426965610323664E-3</v>
      </c>
      <c r="P669" s="50">
        <v>2.7176436574932222E-3</v>
      </c>
      <c r="Q669" s="50">
        <v>2.6362705916008768E-3</v>
      </c>
      <c r="R669" s="50">
        <v>2.9317654219417791E-3</v>
      </c>
      <c r="S669" s="50">
        <v>2.8741048500206599E-3</v>
      </c>
      <c r="T669" s="50">
        <v>3.0632383559058961E-3</v>
      </c>
      <c r="U669" s="50">
        <v>1.8165214234321337E-3</v>
      </c>
      <c r="V669" s="50">
        <v>2.7072073702434783E-3</v>
      </c>
      <c r="W669" s="50">
        <v>3.3104473325578161E-3</v>
      </c>
      <c r="X669" s="50">
        <v>3.5279354721251131E-3</v>
      </c>
      <c r="Y669" s="50">
        <v>3.3748794544204972E-3</v>
      </c>
      <c r="Z669" s="50">
        <v>3.3829037870277546E-3</v>
      </c>
      <c r="AA669" s="50">
        <v>3.4591155298503932E-3</v>
      </c>
      <c r="AB669" s="50">
        <v>3.4543025243997378E-3</v>
      </c>
      <c r="AC669" s="50">
        <v>4.2479443163813387E-3</v>
      </c>
      <c r="AD669" s="50">
        <v>3.8722853484480608E-3</v>
      </c>
      <c r="AE669" s="50">
        <v>3.7915149899859458E-3</v>
      </c>
      <c r="AF669" s="50">
        <v>3.6419962104497568E-3</v>
      </c>
      <c r="AG669" s="30">
        <v>3.6852524756281167E-3</v>
      </c>
      <c r="AH669" s="88">
        <v>3.7031716284368766E-3</v>
      </c>
    </row>
    <row r="670" spans="1:34" ht="15" customHeight="1" x14ac:dyDescent="0.25">
      <c r="A670" s="47" t="s">
        <v>10</v>
      </c>
      <c r="B670" s="47" t="s">
        <v>11</v>
      </c>
      <c r="C670" s="47" t="s">
        <v>12</v>
      </c>
      <c r="D670" s="47" t="s">
        <v>13</v>
      </c>
      <c r="E670" s="47" t="s">
        <v>93</v>
      </c>
      <c r="F670" s="47" t="s">
        <v>94</v>
      </c>
      <c r="G670" s="47" t="s">
        <v>632</v>
      </c>
      <c r="H670" s="48" t="s">
        <v>17</v>
      </c>
      <c r="I670" s="49">
        <v>1</v>
      </c>
      <c r="J670" s="50">
        <v>5.3903558960520552</v>
      </c>
      <c r="K670" s="50">
        <v>5.2185619177679659</v>
      </c>
      <c r="L670" s="50">
        <v>4.8654001379566338</v>
      </c>
      <c r="M670" s="50">
        <v>5.2029242817251014</v>
      </c>
      <c r="N670" s="50">
        <v>6.2990387231751148</v>
      </c>
      <c r="O670" s="50">
        <v>6.0287908666030212</v>
      </c>
      <c r="P670" s="50">
        <v>5.7635786687880426</v>
      </c>
      <c r="Q670" s="50">
        <v>5.5910026706849365</v>
      </c>
      <c r="R670" s="50">
        <v>6.2176881068086312</v>
      </c>
      <c r="S670" s="50">
        <v>6.3790387931171093</v>
      </c>
      <c r="T670" s="50">
        <v>6.2342514674956355</v>
      </c>
      <c r="U670" s="50">
        <v>6.4874474057156739</v>
      </c>
      <c r="V670" s="50">
        <v>7.1464202946656084</v>
      </c>
      <c r="W670" s="50">
        <v>7.3118126030433475</v>
      </c>
      <c r="X670" s="50">
        <v>7.5431804175711932</v>
      </c>
      <c r="Y670" s="50">
        <v>7.3034064051771121</v>
      </c>
      <c r="Z670" s="50">
        <v>7.4431653183286972</v>
      </c>
      <c r="AA670" s="50">
        <v>7.2298473800392227</v>
      </c>
      <c r="AB670" s="50">
        <v>7.4290124250546592</v>
      </c>
      <c r="AC670" s="50">
        <v>7.8290781767013584</v>
      </c>
      <c r="AD670" s="50">
        <v>7.099661938227201</v>
      </c>
      <c r="AE670" s="50">
        <v>6.925025263237643</v>
      </c>
      <c r="AF670" s="50">
        <v>6.6162622155212167</v>
      </c>
      <c r="AG670" s="30">
        <v>6.9741878289799688</v>
      </c>
      <c r="AH670" s="88">
        <v>6.8851950582030099</v>
      </c>
    </row>
    <row r="671" spans="1:34" ht="15" customHeight="1" x14ac:dyDescent="0.25">
      <c r="A671" s="47" t="s">
        <v>10</v>
      </c>
      <c r="B671" s="47" t="s">
        <v>11</v>
      </c>
      <c r="C671" s="47" t="s">
        <v>12</v>
      </c>
      <c r="D671" s="47" t="s">
        <v>13</v>
      </c>
      <c r="E671" s="47" t="s">
        <v>93</v>
      </c>
      <c r="F671" s="47" t="s">
        <v>94</v>
      </c>
      <c r="G671" s="47" t="s">
        <v>632</v>
      </c>
      <c r="H671" s="48" t="s">
        <v>18</v>
      </c>
      <c r="I671" s="49">
        <v>298</v>
      </c>
      <c r="J671" s="50">
        <v>3.0296606130301089E-3</v>
      </c>
      <c r="K671" s="50">
        <v>2.9331034543651161E-3</v>
      </c>
      <c r="L671" s="50">
        <v>2.7346081499417378E-3</v>
      </c>
      <c r="M671" s="50">
        <v>2.9243142888672178E-3</v>
      </c>
      <c r="N671" s="50">
        <v>3.5403876640963923E-3</v>
      </c>
      <c r="O671" s="50">
        <v>3.3884943007505808E-3</v>
      </c>
      <c r="P671" s="50">
        <v>3.239431239731921E-3</v>
      </c>
      <c r="Q671" s="50">
        <v>3.1424345451882456E-3</v>
      </c>
      <c r="R671" s="50">
        <v>3.4946643829546009E-3</v>
      </c>
      <c r="S671" s="50">
        <v>3.425932981224628E-3</v>
      </c>
      <c r="T671" s="50">
        <v>3.6513801202398286E-3</v>
      </c>
      <c r="U671" s="50">
        <v>2.1656310429234607E-3</v>
      </c>
      <c r="V671" s="50">
        <v>3.2476804343100473E-3</v>
      </c>
      <c r="W671" s="50">
        <v>4.3874132577400565E-3</v>
      </c>
      <c r="X671" s="50">
        <v>4.7145281342400478E-3</v>
      </c>
      <c r="Y671" s="50">
        <v>4.7901165059519033E-3</v>
      </c>
      <c r="Z671" s="50">
        <v>4.8160768324593947E-3</v>
      </c>
      <c r="AA671" s="50">
        <v>5.0340534885678148E-3</v>
      </c>
      <c r="AB671" s="50">
        <v>5.0251913568741206E-3</v>
      </c>
      <c r="AC671" s="50">
        <v>6.5916964302510763E-3</v>
      </c>
      <c r="AD671" s="50">
        <v>6.1367899774980618E-3</v>
      </c>
      <c r="AE671" s="50">
        <v>5.9267286175939352E-3</v>
      </c>
      <c r="AF671" s="50">
        <v>5.9031507401299159E-3</v>
      </c>
      <c r="AG671" s="30">
        <v>5.9600068246728069E-3</v>
      </c>
      <c r="AH671" s="88">
        <v>5.9553014553158142E-3</v>
      </c>
    </row>
    <row r="672" spans="1:34" ht="15" customHeight="1" x14ac:dyDescent="0.25">
      <c r="A672" s="47" t="s">
        <v>10</v>
      </c>
      <c r="B672" s="47" t="s">
        <v>11</v>
      </c>
      <c r="C672" s="47" t="s">
        <v>12</v>
      </c>
      <c r="D672" s="47" t="s">
        <v>13</v>
      </c>
      <c r="E672" s="47" t="s">
        <v>93</v>
      </c>
      <c r="F672" s="47" t="s">
        <v>94</v>
      </c>
      <c r="G672" s="47" t="s">
        <v>553</v>
      </c>
      <c r="H672" s="48" t="s">
        <v>16</v>
      </c>
      <c r="I672" s="49">
        <v>25</v>
      </c>
      <c r="J672" s="50">
        <v>0</v>
      </c>
      <c r="K672" s="50">
        <v>0</v>
      </c>
      <c r="L672" s="50">
        <v>0</v>
      </c>
      <c r="M672" s="50">
        <v>0</v>
      </c>
      <c r="N672" s="50">
        <v>0</v>
      </c>
      <c r="O672" s="50">
        <v>0</v>
      </c>
      <c r="P672" s="50">
        <v>0</v>
      </c>
      <c r="Q672" s="50">
        <v>0</v>
      </c>
      <c r="R672" s="50">
        <v>0</v>
      </c>
      <c r="S672" s="50">
        <v>0</v>
      </c>
      <c r="T672" s="50">
        <v>0</v>
      </c>
      <c r="U672" s="50">
        <v>1.2132662972218997E-6</v>
      </c>
      <c r="V672" s="50">
        <v>9.6234045515996448E-7</v>
      </c>
      <c r="W672" s="50">
        <v>8.9863033831845771E-7</v>
      </c>
      <c r="X672" s="50">
        <v>1.5327504073288925E-6</v>
      </c>
      <c r="Y672" s="50">
        <v>1.7082433079053525E-6</v>
      </c>
      <c r="Z672" s="50">
        <v>1.7189117813551194E-6</v>
      </c>
      <c r="AA672" s="50">
        <v>1.2239202657034331E-6</v>
      </c>
      <c r="AB672" s="50">
        <v>1.6012378365709733E-6</v>
      </c>
      <c r="AC672" s="50">
        <v>2.006801867067194E-6</v>
      </c>
      <c r="AD672" s="50">
        <v>9.0202631879523293E-7</v>
      </c>
      <c r="AE672" s="50">
        <v>1.7225528290365441E-6</v>
      </c>
      <c r="AF672" s="50">
        <v>1.1978044075224964E-5</v>
      </c>
      <c r="AG672" s="30">
        <v>1.1098107123411313E-5</v>
      </c>
      <c r="AH672" s="88">
        <v>1.2670941248290168E-5</v>
      </c>
    </row>
    <row r="673" spans="1:34" ht="15" customHeight="1" x14ac:dyDescent="0.25">
      <c r="A673" s="47" t="s">
        <v>10</v>
      </c>
      <c r="B673" s="47" t="s">
        <v>11</v>
      </c>
      <c r="C673" s="47" t="s">
        <v>12</v>
      </c>
      <c r="D673" s="47" t="s">
        <v>13</v>
      </c>
      <c r="E673" s="47" t="s">
        <v>93</v>
      </c>
      <c r="F673" s="47" t="s">
        <v>94</v>
      </c>
      <c r="G673" s="47" t="s">
        <v>553</v>
      </c>
      <c r="H673" s="48" t="s">
        <v>17</v>
      </c>
      <c r="I673" s="49">
        <v>1</v>
      </c>
      <c r="J673" s="50">
        <v>0</v>
      </c>
      <c r="K673" s="50">
        <v>0</v>
      </c>
      <c r="L673" s="50">
        <v>0</v>
      </c>
      <c r="M673" s="50">
        <v>0</v>
      </c>
      <c r="N673" s="50">
        <v>0</v>
      </c>
      <c r="O673" s="50">
        <v>0</v>
      </c>
      <c r="P673" s="50">
        <v>0</v>
      </c>
      <c r="Q673" s="50">
        <v>0</v>
      </c>
      <c r="R673" s="50">
        <v>0</v>
      </c>
      <c r="S673" s="50">
        <v>0</v>
      </c>
      <c r="T673" s="50">
        <v>0</v>
      </c>
      <c r="U673" s="50">
        <v>1.1359456068255566E-3</v>
      </c>
      <c r="V673" s="50">
        <v>9.6834356691629969E-4</v>
      </c>
      <c r="W673" s="50">
        <v>9.2000734753278773E-4</v>
      </c>
      <c r="X673" s="50">
        <v>1.4350631147017974E-3</v>
      </c>
      <c r="Y673" s="50">
        <v>1.5993712677481843E-3</v>
      </c>
      <c r="Z673" s="50">
        <v>1.6093598038234198E-3</v>
      </c>
      <c r="AA673" s="50">
        <v>1.1459157474359343E-3</v>
      </c>
      <c r="AB673" s="50">
        <v>1.4991856117868496E-3</v>
      </c>
      <c r="AC673" s="50">
        <v>1.8789016947394447E-3</v>
      </c>
      <c r="AD673" s="50">
        <v>8.4453717474401637E-4</v>
      </c>
      <c r="AE673" s="50">
        <v>1.6127687953992817E-3</v>
      </c>
      <c r="AF673" s="50">
        <v>1.0907581933549012E-2</v>
      </c>
      <c r="AG673" s="30">
        <v>1.0121456488568402E-2</v>
      </c>
      <c r="AH673" s="88">
        <v>1.1547200385287535E-2</v>
      </c>
    </row>
    <row r="674" spans="1:34" ht="15" customHeight="1" x14ac:dyDescent="0.25">
      <c r="A674" s="47" t="s">
        <v>10</v>
      </c>
      <c r="B674" s="47" t="s">
        <v>11</v>
      </c>
      <c r="C674" s="47" t="s">
        <v>12</v>
      </c>
      <c r="D674" s="47" t="s">
        <v>13</v>
      </c>
      <c r="E674" s="47" t="s">
        <v>93</v>
      </c>
      <c r="F674" s="47" t="s">
        <v>94</v>
      </c>
      <c r="G674" s="47" t="s">
        <v>553</v>
      </c>
      <c r="H674" s="48" t="s">
        <v>18</v>
      </c>
      <c r="I674" s="49">
        <v>298</v>
      </c>
      <c r="J674" s="50">
        <v>0</v>
      </c>
      <c r="K674" s="50">
        <v>0</v>
      </c>
      <c r="L674" s="50">
        <v>0</v>
      </c>
      <c r="M674" s="50">
        <v>0</v>
      </c>
      <c r="N674" s="50">
        <v>0</v>
      </c>
      <c r="O674" s="50">
        <v>0</v>
      </c>
      <c r="P674" s="50">
        <v>0</v>
      </c>
      <c r="Q674" s="50">
        <v>0</v>
      </c>
      <c r="R674" s="50">
        <v>0</v>
      </c>
      <c r="S674" s="50">
        <v>0</v>
      </c>
      <c r="T674" s="50">
        <v>0</v>
      </c>
      <c r="U674" s="50">
        <v>2.8924268525770082E-6</v>
      </c>
      <c r="V674" s="50">
        <v>2.4634883644561962E-6</v>
      </c>
      <c r="W674" s="50">
        <v>2.1423347265512035E-6</v>
      </c>
      <c r="X674" s="50">
        <v>3.6540769710720794E-6</v>
      </c>
      <c r="Y674" s="50">
        <v>4.0724520460463593E-6</v>
      </c>
      <c r="Z674" s="50">
        <v>4.0978856867506052E-6</v>
      </c>
      <c r="AA674" s="50">
        <v>2.9178259134369857E-6</v>
      </c>
      <c r="AB674" s="50">
        <v>3.8173510023852001E-6</v>
      </c>
      <c r="AC674" s="50">
        <v>4.7842156510881897E-6</v>
      </c>
      <c r="AD674" s="50">
        <v>2.1504307440078345E-6</v>
      </c>
      <c r="AE674" s="50">
        <v>4.1065659444231208E-6</v>
      </c>
      <c r="AF674" s="50">
        <v>2.855565707533631E-5</v>
      </c>
      <c r="AG674" s="30">
        <v>2.6457887382212569E-5</v>
      </c>
      <c r="AH674" s="88">
        <v>3.0207523935923757E-5</v>
      </c>
    </row>
    <row r="675" spans="1:34" ht="15" customHeight="1" x14ac:dyDescent="0.25">
      <c r="A675" s="47" t="s">
        <v>10</v>
      </c>
      <c r="B675" s="47" t="s">
        <v>11</v>
      </c>
      <c r="C675" s="47" t="s">
        <v>12</v>
      </c>
      <c r="D675" s="47" t="s">
        <v>13</v>
      </c>
      <c r="E675" s="47" t="s">
        <v>93</v>
      </c>
      <c r="F675" s="47" t="s">
        <v>94</v>
      </c>
      <c r="G675" s="47" t="s">
        <v>554</v>
      </c>
      <c r="H675" s="48" t="s">
        <v>16</v>
      </c>
      <c r="I675" s="49">
        <v>25</v>
      </c>
      <c r="J675" s="50">
        <v>6.0083886239999996E-4</v>
      </c>
      <c r="K675" s="50">
        <v>8.1882439379999999E-4</v>
      </c>
      <c r="L675" s="50">
        <v>3.2764150440000006E-4</v>
      </c>
      <c r="M675" s="50">
        <v>6.1424066340000003E-4</v>
      </c>
      <c r="N675" s="50">
        <v>4.7033670599999996E-4</v>
      </c>
      <c r="O675" s="50">
        <v>4.9450080959999993E-4</v>
      </c>
      <c r="P675" s="50">
        <v>2.9404846800000001E-4</v>
      </c>
      <c r="Q675" s="50">
        <v>2.810955672E-4</v>
      </c>
      <c r="R675" s="50">
        <v>2.9243138399999999E-4</v>
      </c>
      <c r="S675" s="50">
        <v>1.9508994571500001E-7</v>
      </c>
      <c r="T675" s="50">
        <v>2.1765993571499997E-7</v>
      </c>
      <c r="U675" s="50">
        <v>2.0421126550750001E-7</v>
      </c>
      <c r="V675" s="50">
        <v>2.2856926775000002E-6</v>
      </c>
      <c r="W675" s="50">
        <v>3.9705474899999999E-7</v>
      </c>
      <c r="X675" s="50">
        <v>5.2971424182732564E-7</v>
      </c>
      <c r="Y675" s="50">
        <v>4.3542858450000008E-7</v>
      </c>
      <c r="Z675" s="50">
        <v>2.9925577500000002E-7</v>
      </c>
      <c r="AA675" s="50">
        <v>1.3018619250000001E-7</v>
      </c>
      <c r="AB675" s="50">
        <v>8.3715449999999997E-8</v>
      </c>
      <c r="AC675" s="50">
        <v>6.5437892100000007E-8</v>
      </c>
      <c r="AD675" s="50">
        <v>1.069924914E-7</v>
      </c>
      <c r="AE675" s="50">
        <v>1.50706809E-7</v>
      </c>
      <c r="AF675" s="50">
        <v>2.4616360334316859E-7</v>
      </c>
      <c r="AG675" s="30">
        <v>2.2359435682499996E-7</v>
      </c>
      <c r="AH675" s="88">
        <v>2.7679835185834104E-7</v>
      </c>
    </row>
    <row r="676" spans="1:34" ht="15" customHeight="1" x14ac:dyDescent="0.25">
      <c r="A676" s="47" t="s">
        <v>10</v>
      </c>
      <c r="B676" s="47" t="s">
        <v>11</v>
      </c>
      <c r="C676" s="47" t="s">
        <v>12</v>
      </c>
      <c r="D676" s="47" t="s">
        <v>13</v>
      </c>
      <c r="E676" s="47" t="s">
        <v>93</v>
      </c>
      <c r="F676" s="47" t="s">
        <v>94</v>
      </c>
      <c r="G676" s="47" t="s">
        <v>554</v>
      </c>
      <c r="H676" s="48" t="s">
        <v>17</v>
      </c>
      <c r="I676" s="49">
        <v>1</v>
      </c>
      <c r="J676" s="50">
        <v>0.50454442071936001</v>
      </c>
      <c r="K676" s="50">
        <v>0.68759413762031996</v>
      </c>
      <c r="L676" s="50">
        <v>0.27513149262815995</v>
      </c>
      <c r="M676" s="50">
        <v>0.51579835974576005</v>
      </c>
      <c r="N676" s="50">
        <v>0.3949574099184</v>
      </c>
      <c r="O676" s="50">
        <v>0.41524881318144002</v>
      </c>
      <c r="P676" s="50">
        <v>0.24692230019520001</v>
      </c>
      <c r="Q676" s="50">
        <v>0.23604531763007999</v>
      </c>
      <c r="R676" s="50">
        <v>0.24556438085760002</v>
      </c>
      <c r="S676" s="50">
        <v>1.6337928599999987E-4</v>
      </c>
      <c r="T676" s="50">
        <v>1.8277630335047619E-4</v>
      </c>
      <c r="U676" s="50">
        <v>3.3934432504090521E-4</v>
      </c>
      <c r="V676" s="50">
        <v>1.9752956261220003E-3</v>
      </c>
      <c r="W676" s="50">
        <v>3.2537313164719998E-4</v>
      </c>
      <c r="X676" s="50">
        <v>4.340831640360992E-4</v>
      </c>
      <c r="Y676" s="50">
        <v>3.5681928500501598E-4</v>
      </c>
      <c r="Z676" s="50">
        <v>2.4523013241999997E-4</v>
      </c>
      <c r="AA676" s="50">
        <v>1.0668324521400001E-4</v>
      </c>
      <c r="AB676" s="50">
        <v>6.8602020760000006E-5</v>
      </c>
      <c r="AC676" s="50">
        <v>5.374960779288E-5</v>
      </c>
      <c r="AD676" s="50">
        <v>8.7886260605920001E-5</v>
      </c>
      <c r="AE676" s="50">
        <v>1.2358406132720001E-4</v>
      </c>
      <c r="AF676" s="50">
        <v>2.017748068590819E-4</v>
      </c>
      <c r="AG676" s="30">
        <v>1.8322812227285998E-4</v>
      </c>
      <c r="AH676" s="88">
        <v>2.2682702273618189E-4</v>
      </c>
    </row>
    <row r="677" spans="1:34" ht="15" customHeight="1" x14ac:dyDescent="0.25">
      <c r="A677" s="47" t="s">
        <v>10</v>
      </c>
      <c r="B677" s="47" t="s">
        <v>11</v>
      </c>
      <c r="C677" s="47" t="s">
        <v>12</v>
      </c>
      <c r="D677" s="47" t="s">
        <v>13</v>
      </c>
      <c r="E677" s="47" t="s">
        <v>93</v>
      </c>
      <c r="F677" s="47" t="s">
        <v>94</v>
      </c>
      <c r="G677" s="47" t="s">
        <v>554</v>
      </c>
      <c r="H677" s="48" t="s">
        <v>18</v>
      </c>
      <c r="I677" s="49">
        <v>298</v>
      </c>
      <c r="J677" s="50">
        <v>1.4323998479616E-3</v>
      </c>
      <c r="K677" s="50">
        <v>1.9520773548191998E-3</v>
      </c>
      <c r="L677" s="50">
        <v>7.8109734648959994E-4</v>
      </c>
      <c r="M677" s="50">
        <v>1.4643497415455999E-3</v>
      </c>
      <c r="N677" s="50">
        <v>1.1212827071040001E-3</v>
      </c>
      <c r="O677" s="50">
        <v>1.1788899300864001E-3</v>
      </c>
      <c r="P677" s="50">
        <v>7.0101154771199997E-4</v>
      </c>
      <c r="Q677" s="50">
        <v>6.701318322048E-4</v>
      </c>
      <c r="R677" s="50">
        <v>6.9715641945600009E-4</v>
      </c>
      <c r="S677" s="50">
        <v>4.6509443057859997E-7</v>
      </c>
      <c r="T677" s="50">
        <v>5.1890128673859995E-7</v>
      </c>
      <c r="U677" s="50">
        <v>4.8683965698180003E-7</v>
      </c>
      <c r="V677" s="50">
        <v>5.8066913431599997E-6</v>
      </c>
      <c r="W677" s="50">
        <v>9.4657852161600003E-7</v>
      </c>
      <c r="X677" s="50">
        <v>1.2628387525163447E-6</v>
      </c>
      <c r="Y677" s="50">
        <v>1.0380617454480001E-6</v>
      </c>
      <c r="Z677" s="50">
        <v>7.1342576760000002E-7</v>
      </c>
      <c r="AA677" s="50">
        <v>3.1036388292E-7</v>
      </c>
      <c r="AB677" s="50">
        <v>1.9957763280000002E-7</v>
      </c>
      <c r="AC677" s="50">
        <v>1.5600393476639999E-7</v>
      </c>
      <c r="AD677" s="50">
        <v>2.550700994976E-7</v>
      </c>
      <c r="AE677" s="50">
        <v>3.5928503265600003E-7</v>
      </c>
      <c r="AF677" s="50">
        <v>5.8685403037011396E-7</v>
      </c>
      <c r="AG677" s="30">
        <v>5.3304894667080003E-7</v>
      </c>
      <c r="AH677" s="88">
        <v>6.59887270830285E-7</v>
      </c>
    </row>
    <row r="678" spans="1:34" ht="15" customHeight="1" x14ac:dyDescent="0.25">
      <c r="A678" s="47" t="s">
        <v>10</v>
      </c>
      <c r="B678" s="47" t="s">
        <v>11</v>
      </c>
      <c r="C678" s="47" t="s">
        <v>12</v>
      </c>
      <c r="D678" s="47" t="s">
        <v>13</v>
      </c>
      <c r="E678" s="47" t="s">
        <v>93</v>
      </c>
      <c r="F678" s="47" t="s">
        <v>94</v>
      </c>
      <c r="G678" s="47" t="s">
        <v>555</v>
      </c>
      <c r="H678" s="48" t="s">
        <v>16</v>
      </c>
      <c r="I678" s="49">
        <v>25</v>
      </c>
      <c r="J678" s="50">
        <v>5.0996299307500003E-4</v>
      </c>
      <c r="K678" s="50">
        <v>5.0996299307500003E-4</v>
      </c>
      <c r="L678" s="50">
        <v>5.0996299307500003E-4</v>
      </c>
      <c r="M678" s="50">
        <v>5.0996299307500003E-4</v>
      </c>
      <c r="N678" s="50">
        <v>5.0996299307500003E-4</v>
      </c>
      <c r="O678" s="50">
        <v>5.0996299307500003E-4</v>
      </c>
      <c r="P678" s="50">
        <v>5.0996299307500003E-4</v>
      </c>
      <c r="Q678" s="50">
        <v>5.0996299307500003E-4</v>
      </c>
      <c r="R678" s="50">
        <v>5.0996299307500003E-4</v>
      </c>
      <c r="S678" s="50">
        <v>5.9802258917500005E-4</v>
      </c>
      <c r="T678" s="50">
        <v>3.9194972337499998E-4</v>
      </c>
      <c r="U678" s="50">
        <v>5.3991700749999997E-4</v>
      </c>
      <c r="V678" s="50">
        <v>1.4899999999999999E-4</v>
      </c>
      <c r="W678" s="50">
        <v>1.74E-4</v>
      </c>
      <c r="X678" s="50">
        <v>1.705E-4</v>
      </c>
      <c r="Y678" s="50">
        <v>1.8124999999999999E-4</v>
      </c>
      <c r="Z678" s="50">
        <v>1.6303730104481976E-4</v>
      </c>
      <c r="AA678" s="50">
        <v>1.2042769260814373E-4</v>
      </c>
      <c r="AB678" s="50">
        <v>1.8461527194609897E-4</v>
      </c>
      <c r="AC678" s="50">
        <v>1.7002758519675824E-4</v>
      </c>
      <c r="AD678" s="50">
        <v>2.1388791139823429E-4</v>
      </c>
      <c r="AE678" s="50">
        <v>1.9460887065513827E-4</v>
      </c>
      <c r="AF678" s="50">
        <v>1.6596966277827326E-4</v>
      </c>
      <c r="AG678" s="30">
        <v>2.1154306220095697E-4</v>
      </c>
      <c r="AH678" s="88">
        <v>1.9641026487521226E-4</v>
      </c>
    </row>
    <row r="679" spans="1:34" ht="15" customHeight="1" x14ac:dyDescent="0.25">
      <c r="A679" s="47" t="s">
        <v>10</v>
      </c>
      <c r="B679" s="47" t="s">
        <v>11</v>
      </c>
      <c r="C679" s="47" t="s">
        <v>12</v>
      </c>
      <c r="D679" s="47" t="s">
        <v>13</v>
      </c>
      <c r="E679" s="47" t="s">
        <v>93</v>
      </c>
      <c r="F679" s="47" t="s">
        <v>94</v>
      </c>
      <c r="G679" s="47" t="s">
        <v>555</v>
      </c>
      <c r="H679" s="48" t="s">
        <v>17</v>
      </c>
      <c r="I679" s="49">
        <v>1</v>
      </c>
      <c r="J679" s="50">
        <v>0.18922408659335344</v>
      </c>
      <c r="K679" s="50">
        <v>0.18922408659335344</v>
      </c>
      <c r="L679" s="50">
        <v>0.18922408659335344</v>
      </c>
      <c r="M679" s="50">
        <v>0.18922408659335344</v>
      </c>
      <c r="N679" s="50">
        <v>0.18922408659335344</v>
      </c>
      <c r="O679" s="50">
        <v>0.18922408659335344</v>
      </c>
      <c r="P679" s="50">
        <v>0.18922408659335344</v>
      </c>
      <c r="Q679" s="50">
        <v>0.18922408659335344</v>
      </c>
      <c r="R679" s="50">
        <v>0.18922408659335344</v>
      </c>
      <c r="S679" s="50">
        <v>0.2218990000000001</v>
      </c>
      <c r="T679" s="50">
        <v>0.14543472644672678</v>
      </c>
      <c r="U679" s="50">
        <v>0.20033853333333371</v>
      </c>
      <c r="V679" s="50">
        <v>0.20343761217323453</v>
      </c>
      <c r="W679" s="50">
        <v>0.23756578342832432</v>
      </c>
      <c r="X679" s="50">
        <v>0.21281456831162615</v>
      </c>
      <c r="Y679" s="50">
        <v>0.22765448880221484</v>
      </c>
      <c r="Z679" s="50">
        <v>0.22262200000000021</v>
      </c>
      <c r="AA679" s="50">
        <v>0.1644399206343844</v>
      </c>
      <c r="AB679" s="50">
        <v>0.25211725783407546</v>
      </c>
      <c r="AC679" s="50">
        <v>0.2321671513787068</v>
      </c>
      <c r="AD679" s="50">
        <v>0.29205681322711236</v>
      </c>
      <c r="AE679" s="50">
        <v>0.2657318569398725</v>
      </c>
      <c r="AF679" s="50">
        <v>0.22662604172023171</v>
      </c>
      <c r="AG679" s="30">
        <v>0.28885533563905674</v>
      </c>
      <c r="AH679" s="88">
        <v>0.26819167118918502</v>
      </c>
    </row>
    <row r="680" spans="1:34" ht="15" customHeight="1" x14ac:dyDescent="0.25">
      <c r="A680" s="47" t="s">
        <v>10</v>
      </c>
      <c r="B680" s="47" t="s">
        <v>11</v>
      </c>
      <c r="C680" s="47" t="s">
        <v>12</v>
      </c>
      <c r="D680" s="47" t="s">
        <v>13</v>
      </c>
      <c r="E680" s="47" t="s">
        <v>93</v>
      </c>
      <c r="F680" s="47" t="s">
        <v>94</v>
      </c>
      <c r="G680" s="47" t="s">
        <v>555</v>
      </c>
      <c r="H680" s="48" t="s">
        <v>18</v>
      </c>
      <c r="I680" s="49">
        <v>298</v>
      </c>
      <c r="J680" s="50">
        <v>8.8418310943159993E-4</v>
      </c>
      <c r="K680" s="50">
        <v>8.8418310943159993E-4</v>
      </c>
      <c r="L680" s="50">
        <v>8.8418310943159993E-4</v>
      </c>
      <c r="M680" s="50">
        <v>8.8418310943159993E-4</v>
      </c>
      <c r="N680" s="50">
        <v>8.8418310943159993E-4</v>
      </c>
      <c r="O680" s="50">
        <v>8.8418310943159993E-4</v>
      </c>
      <c r="P680" s="50">
        <v>8.8418310943159993E-4</v>
      </c>
      <c r="Q680" s="50">
        <v>8.8418310943159993E-4</v>
      </c>
      <c r="R680" s="50">
        <v>8.8418310943159993E-4</v>
      </c>
      <c r="S680" s="50">
        <v>1.0368624382496E-3</v>
      </c>
      <c r="T680" s="50">
        <v>6.7956955675159989E-4</v>
      </c>
      <c r="U680" s="50">
        <v>9.3610706442532905E-4</v>
      </c>
      <c r="V680" s="50">
        <v>3.55216E-4</v>
      </c>
      <c r="W680" s="50">
        <v>4.14518E-4</v>
      </c>
      <c r="X680" s="50">
        <v>4.0528E-4</v>
      </c>
      <c r="Y680" s="50">
        <v>4.3209999999999999E-4</v>
      </c>
      <c r="Z680" s="50">
        <v>3.8868092569085088E-4</v>
      </c>
      <c r="AA680" s="50">
        <v>2.8709961917781468E-4</v>
      </c>
      <c r="AB680" s="50">
        <v>4.4012280831949937E-4</v>
      </c>
      <c r="AC680" s="50">
        <v>4.0534576310906996E-4</v>
      </c>
      <c r="AD680" s="50">
        <v>5.0990878077338919E-4</v>
      </c>
      <c r="AE680" s="50">
        <v>4.6394754764185079E-4</v>
      </c>
      <c r="AF680" s="50">
        <v>3.9567167606340464E-4</v>
      </c>
      <c r="AG680" s="30">
        <v>5.0431866028708262E-4</v>
      </c>
      <c r="AH680" s="88">
        <v>4.6824207146250655E-4</v>
      </c>
    </row>
    <row r="681" spans="1:34" ht="15" customHeight="1" x14ac:dyDescent="0.25">
      <c r="A681" s="47" t="s">
        <v>10</v>
      </c>
      <c r="B681" s="47" t="s">
        <v>11</v>
      </c>
      <c r="C681" s="47" t="s">
        <v>12</v>
      </c>
      <c r="D681" s="47" t="s">
        <v>13</v>
      </c>
      <c r="E681" s="47" t="s">
        <v>93</v>
      </c>
      <c r="F681" s="47" t="s">
        <v>94</v>
      </c>
      <c r="G681" s="47" t="s">
        <v>556</v>
      </c>
      <c r="H681" s="48" t="s">
        <v>16</v>
      </c>
      <c r="I681" s="49">
        <v>25</v>
      </c>
      <c r="J681" s="50">
        <v>1.4161079577749999E-3</v>
      </c>
      <c r="K681" s="50">
        <v>1.4482671230499999E-3</v>
      </c>
      <c r="L681" s="50">
        <v>1.457997080575E-3</v>
      </c>
      <c r="M681" s="50">
        <v>1.4879321730249999E-3</v>
      </c>
      <c r="N681" s="50">
        <v>1.4463768717750001E-3</v>
      </c>
      <c r="O681" s="50">
        <v>1.4944482327249999E-3</v>
      </c>
      <c r="P681" s="50">
        <v>1.529021473175E-3</v>
      </c>
      <c r="Q681" s="50">
        <v>1.5149562934999999E-3</v>
      </c>
      <c r="R681" s="50">
        <v>1.494864765025E-3</v>
      </c>
      <c r="S681" s="50">
        <v>1.38806079175E-3</v>
      </c>
      <c r="T681" s="50">
        <v>5.0296791025000005E-4</v>
      </c>
      <c r="U681" s="50">
        <v>1.7205737061250001E-4</v>
      </c>
      <c r="V681" s="50">
        <v>2.9294887779830319E-4</v>
      </c>
      <c r="W681" s="50">
        <v>3.5551962669425812E-4</v>
      </c>
      <c r="X681" s="50">
        <v>3.5286184673321376E-4</v>
      </c>
      <c r="Y681" s="50">
        <v>3.6768826969713601E-4</v>
      </c>
      <c r="Z681" s="50">
        <v>2.9625020618444996E-4</v>
      </c>
      <c r="AA681" s="50">
        <v>5.9098984942502998E-4</v>
      </c>
      <c r="AB681" s="50">
        <v>5.72540363460672E-4</v>
      </c>
      <c r="AC681" s="50">
        <v>3.9131010323885824E-4</v>
      </c>
      <c r="AD681" s="50">
        <v>6.0856109816678587E-4</v>
      </c>
      <c r="AE681" s="50">
        <v>6.0117930586775406E-4</v>
      </c>
      <c r="AF681" s="50">
        <v>6.1540806164191934E-4</v>
      </c>
      <c r="AG681" s="30">
        <v>3.2191926934978504E-4</v>
      </c>
      <c r="AH681" s="88">
        <v>4.6868918732311481E-4</v>
      </c>
    </row>
    <row r="682" spans="1:34" ht="15" customHeight="1" x14ac:dyDescent="0.25">
      <c r="A682" s="47" t="s">
        <v>10</v>
      </c>
      <c r="B682" s="47" t="s">
        <v>11</v>
      </c>
      <c r="C682" s="47" t="s">
        <v>12</v>
      </c>
      <c r="D682" s="47" t="s">
        <v>13</v>
      </c>
      <c r="E682" s="47" t="s">
        <v>93</v>
      </c>
      <c r="F682" s="47" t="s">
        <v>94</v>
      </c>
      <c r="G682" s="47" t="s">
        <v>556</v>
      </c>
      <c r="H682" s="48" t="s">
        <v>17</v>
      </c>
      <c r="I682" s="49">
        <v>1</v>
      </c>
      <c r="J682" s="50">
        <v>0.33489353577190084</v>
      </c>
      <c r="K682" s="50">
        <v>0.34249881509127023</v>
      </c>
      <c r="L682" s="50">
        <v>0.34479984013624621</v>
      </c>
      <c r="M682" s="50">
        <v>0.35187915135459613</v>
      </c>
      <c r="N682" s="50">
        <v>0.34205179201592556</v>
      </c>
      <c r="O682" s="50">
        <v>0.35342012586741939</v>
      </c>
      <c r="P682" s="50">
        <v>0.36159630670103754</v>
      </c>
      <c r="Q682" s="50">
        <v>0.3582700505835279</v>
      </c>
      <c r="R682" s="50">
        <v>0.35351863105164588</v>
      </c>
      <c r="S682" s="50">
        <v>0.32826069782376005</v>
      </c>
      <c r="T682" s="50">
        <v>0.3119122621317772</v>
      </c>
      <c r="U682" s="50">
        <v>0.18349162811135183</v>
      </c>
      <c r="V682" s="50">
        <v>0.83619897172306989</v>
      </c>
      <c r="W682" s="50">
        <v>0.95424993590788687</v>
      </c>
      <c r="X682" s="50">
        <v>0.92440505661142702</v>
      </c>
      <c r="Y682" s="50">
        <v>0.92493119731430185</v>
      </c>
      <c r="Z682" s="50">
        <v>0.76872384226869606</v>
      </c>
      <c r="AA682" s="50">
        <v>0.89747635127205128</v>
      </c>
      <c r="AB682" s="50">
        <v>0.85908367159014498</v>
      </c>
      <c r="AC682" s="50">
        <v>0.58980633578355901</v>
      </c>
      <c r="AD682" s="50">
        <v>0.92639429748873381</v>
      </c>
      <c r="AE682" s="50">
        <v>0.92267330816309945</v>
      </c>
      <c r="AF682" s="50">
        <v>0.94645600257949902</v>
      </c>
      <c r="AG682" s="30">
        <v>0.52321545365222166</v>
      </c>
      <c r="AH682" s="88">
        <v>0.70462186544031602</v>
      </c>
    </row>
    <row r="683" spans="1:34" ht="15" customHeight="1" x14ac:dyDescent="0.25">
      <c r="A683" s="47" t="s">
        <v>10</v>
      </c>
      <c r="B683" s="47" t="s">
        <v>11</v>
      </c>
      <c r="C683" s="47" t="s">
        <v>12</v>
      </c>
      <c r="D683" s="47" t="s">
        <v>13</v>
      </c>
      <c r="E683" s="47" t="s">
        <v>93</v>
      </c>
      <c r="F683" s="47" t="s">
        <v>94</v>
      </c>
      <c r="G683" s="47" t="s">
        <v>556</v>
      </c>
      <c r="H683" s="48" t="s">
        <v>18</v>
      </c>
      <c r="I683" s="49">
        <v>298</v>
      </c>
      <c r="J683" s="50">
        <v>3.376001371276E-3</v>
      </c>
      <c r="K683" s="50">
        <v>3.4526688212319998E-3</v>
      </c>
      <c r="L683" s="50">
        <v>3.4758650402100001E-3</v>
      </c>
      <c r="M683" s="50">
        <v>3.5472303004319998E-3</v>
      </c>
      <c r="N683" s="50">
        <v>3.448162462252E-3</v>
      </c>
      <c r="O683" s="50">
        <v>3.562764586876E-3</v>
      </c>
      <c r="P683" s="50">
        <v>3.6451871919299999E-3</v>
      </c>
      <c r="Q683" s="50">
        <v>3.6116558037040001E-3</v>
      </c>
      <c r="R683" s="50">
        <v>3.5637575997599998E-3</v>
      </c>
      <c r="S683" s="50">
        <v>3.3091369275320003E-3</v>
      </c>
      <c r="T683" s="50">
        <v>1.199075498036E-3</v>
      </c>
      <c r="U683" s="50">
        <v>2.2696418958348001E-4</v>
      </c>
      <c r="V683" s="50">
        <v>6.9835956448894871E-4</v>
      </c>
      <c r="W683" s="50">
        <v>8.4754750687651866E-4</v>
      </c>
      <c r="X683" s="50">
        <v>8.4122230971962948E-4</v>
      </c>
      <c r="Y683" s="50">
        <v>8.7656823112940369E-4</v>
      </c>
      <c r="Z683" s="50">
        <v>7.0626049154372868E-4</v>
      </c>
      <c r="AA683" s="50">
        <v>1.4089197481412328E-3</v>
      </c>
      <c r="AB683" s="50">
        <v>1.3649361708691773E-3</v>
      </c>
      <c r="AC683" s="50">
        <v>9.3288323013328972E-4</v>
      </c>
      <c r="AD683" s="50">
        <v>1.4508096196132931E-3</v>
      </c>
      <c r="AE683" s="50">
        <v>1.4332114401892815E-3</v>
      </c>
      <c r="AF683" s="50">
        <v>1.4671328189543359E-3</v>
      </c>
      <c r="AG683" s="30">
        <v>7.7007793812988734E-4</v>
      </c>
      <c r="AH683" s="88">
        <v>1.117355022578306E-3</v>
      </c>
    </row>
    <row r="684" spans="1:34" ht="15" customHeight="1" x14ac:dyDescent="0.25">
      <c r="A684" s="47" t="s">
        <v>10</v>
      </c>
      <c r="B684" s="47" t="s">
        <v>11</v>
      </c>
      <c r="C684" s="47" t="s">
        <v>12</v>
      </c>
      <c r="D684" s="47" t="s">
        <v>13</v>
      </c>
      <c r="E684" s="47" t="s">
        <v>93</v>
      </c>
      <c r="F684" s="47" t="s">
        <v>94</v>
      </c>
      <c r="G684" s="47" t="s">
        <v>557</v>
      </c>
      <c r="H684" s="48" t="s">
        <v>16</v>
      </c>
      <c r="I684" s="49">
        <v>25</v>
      </c>
      <c r="J684" s="50">
        <v>1.4962165794097671E-2</v>
      </c>
      <c r="K684" s="50">
        <v>1.5830403681585212E-2</v>
      </c>
      <c r="L684" s="50">
        <v>1.7126947403701225E-2</v>
      </c>
      <c r="M684" s="50">
        <v>1.6747941045760151E-2</v>
      </c>
      <c r="N684" s="50">
        <v>1.3823003386808846E-2</v>
      </c>
      <c r="O684" s="50">
        <v>1.5004379957085395E-2</v>
      </c>
      <c r="P684" s="50">
        <v>1.5477402742246935E-2</v>
      </c>
      <c r="Q684" s="50">
        <v>1.5801669571148268E-2</v>
      </c>
      <c r="R684" s="50">
        <v>1.4320567294819174E-2</v>
      </c>
      <c r="S684" s="50">
        <v>1.5146071761220499E-2</v>
      </c>
      <c r="T684" s="50">
        <v>2.009185471173712E-2</v>
      </c>
      <c r="U684" s="50">
        <v>1.5825418646667873E-2</v>
      </c>
      <c r="V684" s="50">
        <v>1.2223105287091912E-2</v>
      </c>
      <c r="W684" s="50">
        <v>1.5444759328111082E-2</v>
      </c>
      <c r="X684" s="50">
        <v>1.570055867890667E-2</v>
      </c>
      <c r="Y684" s="50">
        <v>1.5791870796454017E-2</v>
      </c>
      <c r="Z684" s="50">
        <v>1.6253554142626234E-2</v>
      </c>
      <c r="AA684" s="50">
        <v>1.5985735328292922E-2</v>
      </c>
      <c r="AB684" s="50">
        <v>1.5898968889062622E-2</v>
      </c>
      <c r="AC684" s="50">
        <v>1.439338287608603E-2</v>
      </c>
      <c r="AD684" s="50">
        <v>1.3034890144908318E-2</v>
      </c>
      <c r="AE684" s="50">
        <v>1.35971787958653E-2</v>
      </c>
      <c r="AF684" s="50">
        <v>1.3161953876692094E-2</v>
      </c>
      <c r="AG684" s="30">
        <v>1.3383500883453031E-2</v>
      </c>
      <c r="AH684" s="88">
        <v>1.2273735328005596E-2</v>
      </c>
    </row>
    <row r="685" spans="1:34" ht="15" customHeight="1" x14ac:dyDescent="0.25">
      <c r="A685" s="47" t="s">
        <v>10</v>
      </c>
      <c r="B685" s="47" t="s">
        <v>11</v>
      </c>
      <c r="C685" s="47" t="s">
        <v>12</v>
      </c>
      <c r="D685" s="47" t="s">
        <v>13</v>
      </c>
      <c r="E685" s="47" t="s">
        <v>93</v>
      </c>
      <c r="F685" s="47" t="s">
        <v>94</v>
      </c>
      <c r="G685" s="47" t="s">
        <v>557</v>
      </c>
      <c r="H685" s="48" t="s">
        <v>17</v>
      </c>
      <c r="I685" s="49">
        <v>1</v>
      </c>
      <c r="J685" s="50">
        <v>11.770237091323331</v>
      </c>
      <c r="K685" s="50">
        <v>12.453250896209669</v>
      </c>
      <c r="L685" s="50">
        <v>13.473198624261521</v>
      </c>
      <c r="M685" s="50">
        <v>13.175046955929339</v>
      </c>
      <c r="N685" s="50">
        <v>10.87409599755569</v>
      </c>
      <c r="O685" s="50">
        <v>11.803445566167703</v>
      </c>
      <c r="P685" s="50">
        <v>12.175556823837876</v>
      </c>
      <c r="Q685" s="50">
        <v>12.430646729248394</v>
      </c>
      <c r="R685" s="50">
        <v>11.265512938552714</v>
      </c>
      <c r="S685" s="50">
        <v>10.312642222384079</v>
      </c>
      <c r="T685" s="50">
        <v>12.63532707990808</v>
      </c>
      <c r="U685" s="50">
        <v>10.289403945849251</v>
      </c>
      <c r="V685" s="50">
        <v>9.0985672829319366</v>
      </c>
      <c r="W685" s="50">
        <v>8.8579067021211682</v>
      </c>
      <c r="X685" s="50">
        <v>8.9102232196776008</v>
      </c>
      <c r="Y685" s="50">
        <v>9.1267633014764993</v>
      </c>
      <c r="Z685" s="50">
        <v>9.455104728707898</v>
      </c>
      <c r="AA685" s="50">
        <v>9.7016705797784137</v>
      </c>
      <c r="AB685" s="50">
        <v>9.2563078678593538</v>
      </c>
      <c r="AC685" s="50">
        <v>8.328787738407307</v>
      </c>
      <c r="AD685" s="50">
        <v>7.1521923750854208</v>
      </c>
      <c r="AE685" s="50">
        <v>7.6157197379781634</v>
      </c>
      <c r="AF685" s="50">
        <v>7.675449363761822</v>
      </c>
      <c r="AG685" s="30">
        <v>7.6562829363296849</v>
      </c>
      <c r="AH685" s="88">
        <v>6.7291770743278088</v>
      </c>
    </row>
    <row r="686" spans="1:34" ht="15" customHeight="1" x14ac:dyDescent="0.25">
      <c r="A686" s="47" t="s">
        <v>10</v>
      </c>
      <c r="B686" s="47" t="s">
        <v>11</v>
      </c>
      <c r="C686" s="47" t="s">
        <v>12</v>
      </c>
      <c r="D686" s="47" t="s">
        <v>13</v>
      </c>
      <c r="E686" s="47" t="s">
        <v>93</v>
      </c>
      <c r="F686" s="47" t="s">
        <v>94</v>
      </c>
      <c r="G686" s="47" t="s">
        <v>557</v>
      </c>
      <c r="H686" s="48" t="s">
        <v>18</v>
      </c>
      <c r="I686" s="49">
        <v>298</v>
      </c>
      <c r="J686" s="50">
        <v>3.5669803253128844E-2</v>
      </c>
      <c r="K686" s="50">
        <v>3.7739682375939949E-2</v>
      </c>
      <c r="L686" s="50">
        <v>4.0830642610423726E-2</v>
      </c>
      <c r="M686" s="50">
        <v>3.992709145210202E-2</v>
      </c>
      <c r="N686" s="50">
        <v>3.2954040073296414E-2</v>
      </c>
      <c r="O686" s="50">
        <v>3.577044181724031E-2</v>
      </c>
      <c r="P686" s="50">
        <v>3.6898128138463576E-2</v>
      </c>
      <c r="Q686" s="50">
        <v>3.7671180258107555E-2</v>
      </c>
      <c r="R686" s="50">
        <v>3.414023243175663E-2</v>
      </c>
      <c r="S686" s="50">
        <v>3.7695073450098114E-2</v>
      </c>
      <c r="T686" s="50">
        <v>4.9953250401073394E-2</v>
      </c>
      <c r="U686" s="50">
        <v>3.6912237427767738E-2</v>
      </c>
      <c r="V686" s="50">
        <v>3.1408660358713883E-2</v>
      </c>
      <c r="W686" s="50">
        <v>3.9096848351084193E-2</v>
      </c>
      <c r="X686" s="50">
        <v>3.9929651117933312E-2</v>
      </c>
      <c r="Y686" s="50">
        <v>4.0008945781010628E-2</v>
      </c>
      <c r="Z686" s="50">
        <v>4.1100525372657279E-2</v>
      </c>
      <c r="AA686" s="50">
        <v>4.028104310848394E-2</v>
      </c>
      <c r="AB686" s="50">
        <v>4.014250404062026E-2</v>
      </c>
      <c r="AC686" s="50">
        <v>3.6750395413336134E-2</v>
      </c>
      <c r="AD686" s="50">
        <v>3.3350098923895823E-2</v>
      </c>
      <c r="AE686" s="50">
        <v>3.4662162775836385E-2</v>
      </c>
      <c r="AF686" s="50">
        <v>3.3486912146397249E-2</v>
      </c>
      <c r="AG686" s="30">
        <v>3.4235317873711243E-2</v>
      </c>
      <c r="AH686" s="88">
        <v>3.1375712930696437E-2</v>
      </c>
    </row>
    <row r="687" spans="1:34" ht="15" customHeight="1" x14ac:dyDescent="0.25">
      <c r="A687" s="47" t="s">
        <v>10</v>
      </c>
      <c r="B687" s="47" t="s">
        <v>11</v>
      </c>
      <c r="C687" s="47" t="s">
        <v>12</v>
      </c>
      <c r="D687" s="47" t="s">
        <v>13</v>
      </c>
      <c r="E687" s="47" t="s">
        <v>93</v>
      </c>
      <c r="F687" s="47" t="s">
        <v>94</v>
      </c>
      <c r="G687" s="47" t="s">
        <v>558</v>
      </c>
      <c r="H687" s="48" t="s">
        <v>16</v>
      </c>
      <c r="I687" s="49">
        <v>25</v>
      </c>
      <c r="J687" s="50">
        <v>0</v>
      </c>
      <c r="K687" s="50">
        <v>0</v>
      </c>
      <c r="L687" s="50">
        <v>0</v>
      </c>
      <c r="M687" s="50">
        <v>0</v>
      </c>
      <c r="N687" s="50">
        <v>0</v>
      </c>
      <c r="O687" s="50">
        <v>0</v>
      </c>
      <c r="P687" s="50">
        <v>0</v>
      </c>
      <c r="Q687" s="50">
        <v>0</v>
      </c>
      <c r="R687" s="50">
        <v>0</v>
      </c>
      <c r="S687" s="50">
        <v>0</v>
      </c>
      <c r="T687" s="50">
        <v>7.9346326336051305E-9</v>
      </c>
      <c r="U687" s="50">
        <v>6.3637066397382135E-10</v>
      </c>
      <c r="V687" s="50">
        <v>3.3571504048791677E-9</v>
      </c>
      <c r="W687" s="50">
        <v>4.6765467854003481E-8</v>
      </c>
      <c r="X687" s="50">
        <v>4.4355382743541481E-8</v>
      </c>
      <c r="Y687" s="50">
        <v>2.8337125399298855E-7</v>
      </c>
      <c r="Z687" s="50">
        <v>6.3854075270947048E-7</v>
      </c>
      <c r="AA687" s="50">
        <v>3.0930855799965824E-7</v>
      </c>
      <c r="AB687" s="50">
        <v>4.7515597661862399E-7</v>
      </c>
      <c r="AC687" s="50">
        <v>6.6211155526827288E-7</v>
      </c>
      <c r="AD687" s="50">
        <v>1.1558229979560276E-6</v>
      </c>
      <c r="AE687" s="50">
        <v>1.200387199491691E-6</v>
      </c>
      <c r="AF687" s="50">
        <v>1.0009267662105105E-6</v>
      </c>
      <c r="AG687" s="30">
        <v>2.7395547995579125E-7</v>
      </c>
      <c r="AH687" s="88">
        <v>9.9707887145640365E-7</v>
      </c>
    </row>
    <row r="688" spans="1:34" ht="15" customHeight="1" x14ac:dyDescent="0.25">
      <c r="A688" s="47" t="s">
        <v>10</v>
      </c>
      <c r="B688" s="47" t="s">
        <v>11</v>
      </c>
      <c r="C688" s="47" t="s">
        <v>12</v>
      </c>
      <c r="D688" s="47" t="s">
        <v>13</v>
      </c>
      <c r="E688" s="47" t="s">
        <v>93</v>
      </c>
      <c r="F688" s="47" t="s">
        <v>94</v>
      </c>
      <c r="G688" s="47" t="s">
        <v>558</v>
      </c>
      <c r="H688" s="48" t="s">
        <v>18</v>
      </c>
      <c r="I688" s="49">
        <v>298</v>
      </c>
      <c r="J688" s="50">
        <v>0</v>
      </c>
      <c r="K688" s="50">
        <v>0</v>
      </c>
      <c r="L688" s="50">
        <v>0</v>
      </c>
      <c r="M688" s="50">
        <v>0</v>
      </c>
      <c r="N688" s="50">
        <v>0</v>
      </c>
      <c r="O688" s="50">
        <v>0</v>
      </c>
      <c r="P688" s="50">
        <v>0</v>
      </c>
      <c r="Q688" s="50">
        <v>0</v>
      </c>
      <c r="R688" s="50">
        <v>0</v>
      </c>
      <c r="S688" s="50">
        <v>0</v>
      </c>
      <c r="T688" s="50">
        <v>1.891616419851463E-8</v>
      </c>
      <c r="U688" s="50">
        <v>1.5171076629135899E-9</v>
      </c>
      <c r="V688" s="50">
        <v>7.9227941786405801E-9</v>
      </c>
      <c r="W688" s="50">
        <v>1.481365373906817E-7</v>
      </c>
      <c r="X688" s="50">
        <v>1.0367167705464438E-7</v>
      </c>
      <c r="Y688" s="50">
        <v>6.7346757678350834E-7</v>
      </c>
      <c r="Z688" s="50">
        <v>1.4987485904525206E-6</v>
      </c>
      <c r="AA688" s="50">
        <v>7.3263906838853553E-7</v>
      </c>
      <c r="AB688" s="50">
        <v>1.1244486311403302E-6</v>
      </c>
      <c r="AC688" s="50">
        <v>1.5575779946751212E-6</v>
      </c>
      <c r="AD688" s="50">
        <v>2.750509349134287E-6</v>
      </c>
      <c r="AE688" s="50">
        <v>2.8529073018812755E-6</v>
      </c>
      <c r="AF688" s="50">
        <v>2.375574070003563E-6</v>
      </c>
      <c r="AG688" s="30">
        <v>6.0627472264755724E-7</v>
      </c>
      <c r="AH688" s="88">
        <v>2.3770256564638562E-6</v>
      </c>
    </row>
    <row r="689" spans="1:34" ht="15" customHeight="1" x14ac:dyDescent="0.25">
      <c r="A689" s="47" t="s">
        <v>10</v>
      </c>
      <c r="B689" s="47" t="s">
        <v>11</v>
      </c>
      <c r="C689" s="47" t="s">
        <v>12</v>
      </c>
      <c r="D689" s="47" t="s">
        <v>13</v>
      </c>
      <c r="E689" s="47" t="s">
        <v>93</v>
      </c>
      <c r="F689" s="47" t="s">
        <v>94</v>
      </c>
      <c r="G689" s="47" t="s">
        <v>559</v>
      </c>
      <c r="H689" s="48" t="s">
        <v>16</v>
      </c>
      <c r="I689" s="49">
        <v>25</v>
      </c>
      <c r="J689" s="50">
        <v>1.80495E-6</v>
      </c>
      <c r="K689" s="50">
        <v>0</v>
      </c>
      <c r="L689" s="50">
        <v>0</v>
      </c>
      <c r="M689" s="50">
        <v>0</v>
      </c>
      <c r="N689" s="50">
        <v>0</v>
      </c>
      <c r="O689" s="50">
        <v>0</v>
      </c>
      <c r="P689" s="50">
        <v>0</v>
      </c>
      <c r="Q689" s="50">
        <v>0</v>
      </c>
      <c r="R689" s="50">
        <v>0</v>
      </c>
      <c r="S689" s="50">
        <v>0</v>
      </c>
      <c r="T689" s="50">
        <v>0</v>
      </c>
      <c r="U689" s="50">
        <v>0</v>
      </c>
      <c r="V689" s="50">
        <v>0</v>
      </c>
      <c r="W689" s="50">
        <v>0</v>
      </c>
      <c r="X689" s="50">
        <v>0</v>
      </c>
      <c r="Y689" s="50">
        <v>0</v>
      </c>
      <c r="Z689" s="50">
        <v>0</v>
      </c>
      <c r="AA689" s="50">
        <v>0</v>
      </c>
      <c r="AB689" s="50">
        <v>0</v>
      </c>
      <c r="AC689" s="50">
        <v>0</v>
      </c>
      <c r="AD689" s="50">
        <v>0</v>
      </c>
      <c r="AE689" s="50">
        <v>0</v>
      </c>
      <c r="AF689" s="50">
        <v>0</v>
      </c>
      <c r="AG689" s="30">
        <v>0</v>
      </c>
      <c r="AH689" s="88">
        <v>0</v>
      </c>
    </row>
    <row r="690" spans="1:34" ht="15" customHeight="1" x14ac:dyDescent="0.25">
      <c r="A690" s="47" t="s">
        <v>10</v>
      </c>
      <c r="B690" s="47" t="s">
        <v>11</v>
      </c>
      <c r="C690" s="47" t="s">
        <v>12</v>
      </c>
      <c r="D690" s="47" t="s">
        <v>13</v>
      </c>
      <c r="E690" s="47" t="s">
        <v>93</v>
      </c>
      <c r="F690" s="47" t="s">
        <v>94</v>
      </c>
      <c r="G690" s="47" t="s">
        <v>559</v>
      </c>
      <c r="H690" s="48" t="s">
        <v>17</v>
      </c>
      <c r="I690" s="49">
        <v>1</v>
      </c>
      <c r="J690" s="50">
        <v>1.8073566E-3</v>
      </c>
      <c r="K690" s="50">
        <v>0</v>
      </c>
      <c r="L690" s="50">
        <v>0</v>
      </c>
      <c r="M690" s="50">
        <v>0</v>
      </c>
      <c r="N690" s="50">
        <v>0</v>
      </c>
      <c r="O690" s="50">
        <v>0</v>
      </c>
      <c r="P690" s="50">
        <v>0</v>
      </c>
      <c r="Q690" s="50">
        <v>0</v>
      </c>
      <c r="R690" s="50">
        <v>0</v>
      </c>
      <c r="S690" s="50">
        <v>0</v>
      </c>
      <c r="T690" s="50">
        <v>0</v>
      </c>
      <c r="U690" s="50">
        <v>0</v>
      </c>
      <c r="V690" s="50">
        <v>0</v>
      </c>
      <c r="W690" s="50">
        <v>0</v>
      </c>
      <c r="X690" s="50">
        <v>0</v>
      </c>
      <c r="Y690" s="50">
        <v>0</v>
      </c>
      <c r="Z690" s="50">
        <v>0</v>
      </c>
      <c r="AA690" s="50">
        <v>0</v>
      </c>
      <c r="AB690" s="50">
        <v>0</v>
      </c>
      <c r="AC690" s="50">
        <v>0</v>
      </c>
      <c r="AD690" s="50">
        <v>0</v>
      </c>
      <c r="AE690" s="50">
        <v>0</v>
      </c>
      <c r="AF690" s="50">
        <v>0</v>
      </c>
      <c r="AG690" s="30">
        <v>0</v>
      </c>
      <c r="AH690" s="88">
        <v>0</v>
      </c>
    </row>
    <row r="691" spans="1:34" ht="15" customHeight="1" x14ac:dyDescent="0.25">
      <c r="A691" s="47" t="s">
        <v>10</v>
      </c>
      <c r="B691" s="47" t="s">
        <v>11</v>
      </c>
      <c r="C691" s="47" t="s">
        <v>12</v>
      </c>
      <c r="D691" s="47" t="s">
        <v>13</v>
      </c>
      <c r="E691" s="47" t="s">
        <v>93</v>
      </c>
      <c r="F691" s="47" t="s">
        <v>94</v>
      </c>
      <c r="G691" s="47" t="s">
        <v>559</v>
      </c>
      <c r="H691" s="48" t="s">
        <v>18</v>
      </c>
      <c r="I691" s="49">
        <v>298</v>
      </c>
      <c r="J691" s="50">
        <v>4.3030007999999997E-6</v>
      </c>
      <c r="K691" s="50">
        <v>0</v>
      </c>
      <c r="L691" s="50">
        <v>0</v>
      </c>
      <c r="M691" s="50">
        <v>0</v>
      </c>
      <c r="N691" s="50">
        <v>0</v>
      </c>
      <c r="O691" s="50">
        <v>0</v>
      </c>
      <c r="P691" s="50">
        <v>0</v>
      </c>
      <c r="Q691" s="50">
        <v>0</v>
      </c>
      <c r="R691" s="50">
        <v>0</v>
      </c>
      <c r="S691" s="50">
        <v>0</v>
      </c>
      <c r="T691" s="50">
        <v>0</v>
      </c>
      <c r="U691" s="50">
        <v>0</v>
      </c>
      <c r="V691" s="50">
        <v>0</v>
      </c>
      <c r="W691" s="50">
        <v>0</v>
      </c>
      <c r="X691" s="50">
        <v>0</v>
      </c>
      <c r="Y691" s="50">
        <v>0</v>
      </c>
      <c r="Z691" s="50">
        <v>0</v>
      </c>
      <c r="AA691" s="50">
        <v>0</v>
      </c>
      <c r="AB691" s="50">
        <v>0</v>
      </c>
      <c r="AC691" s="50">
        <v>0</v>
      </c>
      <c r="AD691" s="50">
        <v>0</v>
      </c>
      <c r="AE691" s="50">
        <v>0</v>
      </c>
      <c r="AF691" s="50">
        <v>0</v>
      </c>
      <c r="AG691" s="30">
        <v>0</v>
      </c>
      <c r="AH691" s="88">
        <v>0</v>
      </c>
    </row>
    <row r="692" spans="1:34" ht="15" customHeight="1" x14ac:dyDescent="0.25">
      <c r="A692" s="47" t="s">
        <v>10</v>
      </c>
      <c r="B692" s="47" t="s">
        <v>11</v>
      </c>
      <c r="C692" s="47" t="s">
        <v>12</v>
      </c>
      <c r="D692" s="47" t="s">
        <v>13</v>
      </c>
      <c r="E692" s="47" t="s">
        <v>95</v>
      </c>
      <c r="F692" s="47" t="s">
        <v>96</v>
      </c>
      <c r="G692" s="47" t="s">
        <v>97</v>
      </c>
      <c r="H692" s="48" t="s">
        <v>16</v>
      </c>
      <c r="I692" s="49">
        <v>25</v>
      </c>
      <c r="J692" s="50">
        <v>2.4893312062436519E-2</v>
      </c>
      <c r="K692" s="50">
        <v>2.1115404985157859E-2</v>
      </c>
      <c r="L692" s="50">
        <v>2.7769926040966588E-2</v>
      </c>
      <c r="M692" s="50">
        <v>3.0209748976992808E-2</v>
      </c>
      <c r="N692" s="50">
        <v>2.9601150064162075E-2</v>
      </c>
      <c r="O692" s="50">
        <v>2.7502848622253735E-2</v>
      </c>
      <c r="P692" s="50">
        <v>2.4392551081273167E-2</v>
      </c>
      <c r="Q692" s="50">
        <v>2.4400614428276207E-2</v>
      </c>
      <c r="R692" s="50">
        <v>2.7719717641895368E-2</v>
      </c>
      <c r="S692" s="50">
        <v>2.7289056253228198E-2</v>
      </c>
      <c r="T692" s="50">
        <v>2.8088632776814334E-2</v>
      </c>
      <c r="U692" s="50">
        <v>2.7609622835989642E-2</v>
      </c>
      <c r="V692" s="50">
        <v>2.5157896792949885E-2</v>
      </c>
      <c r="W692" s="50">
        <v>2.4040345276439321E-2</v>
      </c>
      <c r="X692" s="50">
        <v>4.0059002442457033E-2</v>
      </c>
      <c r="Y692" s="50">
        <v>4.250741544292478E-2</v>
      </c>
      <c r="Z692" s="50">
        <v>4.4066941425336251E-2</v>
      </c>
      <c r="AA692" s="50">
        <v>2.2258788169295562E-2</v>
      </c>
      <c r="AB692" s="50">
        <v>2.2347098286708663E-2</v>
      </c>
      <c r="AC692" s="50">
        <v>2.1956726928112909E-2</v>
      </c>
      <c r="AD692" s="50">
        <v>1.8384722148750053E-2</v>
      </c>
      <c r="AE692" s="50">
        <v>1.265653635960738E-2</v>
      </c>
      <c r="AF692" s="50">
        <v>1.2671250588311077E-2</v>
      </c>
      <c r="AG692" s="30">
        <v>1.4624368225045153E-2</v>
      </c>
      <c r="AH692" s="88">
        <v>1.2998645816873985E-2</v>
      </c>
    </row>
    <row r="693" spans="1:34" ht="15" customHeight="1" x14ac:dyDescent="0.25">
      <c r="A693" s="47" t="s">
        <v>10</v>
      </c>
      <c r="B693" s="47" t="s">
        <v>11</v>
      </c>
      <c r="C693" s="47" t="s">
        <v>12</v>
      </c>
      <c r="D693" s="47" t="s">
        <v>13</v>
      </c>
      <c r="E693" s="47" t="s">
        <v>95</v>
      </c>
      <c r="F693" s="47" t="s">
        <v>96</v>
      </c>
      <c r="G693" s="47" t="s">
        <v>97</v>
      </c>
      <c r="H693" s="48" t="s">
        <v>17</v>
      </c>
      <c r="I693" s="49">
        <v>1</v>
      </c>
      <c r="J693" s="50">
        <v>2.639686811100769</v>
      </c>
      <c r="K693" s="50">
        <v>2.2390775446261397</v>
      </c>
      <c r="L693" s="50">
        <v>2.944722957384097</v>
      </c>
      <c r="M693" s="50">
        <v>3.203441781520318</v>
      </c>
      <c r="N693" s="50">
        <v>3.1389059528037464</v>
      </c>
      <c r="O693" s="50">
        <v>2.9164020679037859</v>
      </c>
      <c r="P693" s="50">
        <v>2.5865861166582071</v>
      </c>
      <c r="Q693" s="50">
        <v>2.5874411539744089</v>
      </c>
      <c r="R693" s="50">
        <v>2.9393988587465847</v>
      </c>
      <c r="S693" s="50">
        <v>2.8937315250923188</v>
      </c>
      <c r="T693" s="50">
        <v>2.9785186196533924</v>
      </c>
      <c r="U693" s="50">
        <v>2.9277244055283425</v>
      </c>
      <c r="V693" s="50">
        <v>2.8010791060633227</v>
      </c>
      <c r="W693" s="50">
        <v>3.4803850976751307</v>
      </c>
      <c r="X693" s="50">
        <v>3.4251287179542675</v>
      </c>
      <c r="Y693" s="50">
        <v>3.325923610691369</v>
      </c>
      <c r="Z693" s="50">
        <v>3.2548801936583014</v>
      </c>
      <c r="AA693" s="50">
        <v>2.6150161180412703</v>
      </c>
      <c r="AB693" s="50">
        <v>2.3554177472234521</v>
      </c>
      <c r="AC693" s="50">
        <v>2.0806665774267659</v>
      </c>
      <c r="AD693" s="50">
        <v>1.8327302915271033</v>
      </c>
      <c r="AE693" s="50">
        <v>1.6489646222438579</v>
      </c>
      <c r="AF693" s="50">
        <v>1.5645825777736082</v>
      </c>
      <c r="AG693" s="30">
        <v>1.5802013206590917</v>
      </c>
      <c r="AH693" s="88">
        <v>1.4408286654463509</v>
      </c>
    </row>
    <row r="694" spans="1:34" ht="15" customHeight="1" x14ac:dyDescent="0.25">
      <c r="A694" s="47" t="s">
        <v>10</v>
      </c>
      <c r="B694" s="47" t="s">
        <v>11</v>
      </c>
      <c r="C694" s="47" t="s">
        <v>12</v>
      </c>
      <c r="D694" s="47" t="s">
        <v>13</v>
      </c>
      <c r="E694" s="47" t="s">
        <v>95</v>
      </c>
      <c r="F694" s="47" t="s">
        <v>96</v>
      </c>
      <c r="G694" s="47" t="s">
        <v>97</v>
      </c>
      <c r="H694" s="48" t="s">
        <v>18</v>
      </c>
      <c r="I694" s="49">
        <v>298</v>
      </c>
      <c r="J694" s="50">
        <v>1.4836413989212165E-3</v>
      </c>
      <c r="K694" s="50">
        <v>1.2584781371154084E-3</v>
      </c>
      <c r="L694" s="50">
        <v>1.6550875920416088E-3</v>
      </c>
      <c r="M694" s="50">
        <v>1.8005010390287717E-3</v>
      </c>
      <c r="N694" s="50">
        <v>1.7642285438240596E-3</v>
      </c>
      <c r="O694" s="50">
        <v>1.6391697778863224E-3</v>
      </c>
      <c r="P694" s="50">
        <v>1.4537960444438805E-3</v>
      </c>
      <c r="Q694" s="50">
        <v>1.4542766199252617E-3</v>
      </c>
      <c r="R694" s="50">
        <v>1.6520951714569636E-3</v>
      </c>
      <c r="S694" s="50">
        <v>1.6264277526924005E-3</v>
      </c>
      <c r="T694" s="50">
        <v>1.6740825134981346E-3</v>
      </c>
      <c r="U694" s="50">
        <v>1.6455335210249832E-3</v>
      </c>
      <c r="V694" s="50">
        <v>1.8391318411819582E-3</v>
      </c>
      <c r="W694" s="50">
        <v>1.9697350916397637E-3</v>
      </c>
      <c r="X694" s="50">
        <v>1.8557787939658921E-3</v>
      </c>
      <c r="Y694" s="50">
        <v>1.742473426662824E-3</v>
      </c>
      <c r="Z694" s="50">
        <v>1.6949418295044217E-3</v>
      </c>
      <c r="AA694" s="50">
        <v>1.3418861151803677E-3</v>
      </c>
      <c r="AB694" s="50">
        <v>1.2248264663170792E-3</v>
      </c>
      <c r="AC694" s="50">
        <v>1.079332979785438E-3</v>
      </c>
      <c r="AD694" s="50">
        <v>8.947512398544082E-4</v>
      </c>
      <c r="AE694" s="50">
        <v>8.0450012707783023E-4</v>
      </c>
      <c r="AF694" s="50">
        <v>6.6605918129726278E-4</v>
      </c>
      <c r="AG694" s="30">
        <v>6.815077267522643E-4</v>
      </c>
      <c r="AH694" s="88">
        <v>6.3205470490779409E-4</v>
      </c>
    </row>
    <row r="695" spans="1:34" ht="15" customHeight="1" x14ac:dyDescent="0.25">
      <c r="A695" s="47" t="s">
        <v>10</v>
      </c>
      <c r="B695" s="47" t="s">
        <v>11</v>
      </c>
      <c r="C695" s="47" t="s">
        <v>12</v>
      </c>
      <c r="D695" s="47" t="s">
        <v>13</v>
      </c>
      <c r="E695" s="47" t="s">
        <v>95</v>
      </c>
      <c r="F695" s="47" t="s">
        <v>96</v>
      </c>
      <c r="G695" s="47" t="s">
        <v>98</v>
      </c>
      <c r="H695" s="48" t="s">
        <v>16</v>
      </c>
      <c r="I695" s="49">
        <v>25</v>
      </c>
      <c r="J695" s="50">
        <v>5.7156945199177745E-9</v>
      </c>
      <c r="K695" s="50">
        <v>9.0055631098776146E-9</v>
      </c>
      <c r="L695" s="50">
        <v>1.4751387112615555E-8</v>
      </c>
      <c r="M695" s="50">
        <v>2.8474680652576319E-9</v>
      </c>
      <c r="N695" s="50">
        <v>5.0847175318123909E-9</v>
      </c>
      <c r="O695" s="50">
        <v>7.0943890988932866E-9</v>
      </c>
      <c r="P695" s="50">
        <v>4.4682918731143856E-8</v>
      </c>
      <c r="Q695" s="50">
        <v>6.0928128746881759E-8</v>
      </c>
      <c r="R695" s="50">
        <v>5.4426530136793072E-8</v>
      </c>
      <c r="S695" s="50">
        <v>7.2811123928437357E-9</v>
      </c>
      <c r="T695" s="50">
        <v>5.1127221283255733E-9</v>
      </c>
      <c r="U695" s="50">
        <v>2.8282527513306649E-8</v>
      </c>
      <c r="V695" s="50">
        <v>7.4728790877413327E-7</v>
      </c>
      <c r="W695" s="50">
        <v>2.3813461760689182E-6</v>
      </c>
      <c r="X695" s="50">
        <v>2.8786551707511432E-6</v>
      </c>
      <c r="Y695" s="50">
        <v>1.4304007302146972E-6</v>
      </c>
      <c r="Z695" s="50">
        <v>9.4310743340891043E-7</v>
      </c>
      <c r="AA695" s="50">
        <v>2.2294387114524021E-6</v>
      </c>
      <c r="AB695" s="50">
        <v>3.3168000786503826E-6</v>
      </c>
      <c r="AC695" s="50">
        <v>3.8392691963210004E-6</v>
      </c>
      <c r="AD695" s="50">
        <v>2.0845489041808691E-6</v>
      </c>
      <c r="AE695" s="50">
        <v>2.41641142312544E-6</v>
      </c>
      <c r="AF695" s="50">
        <v>2.1638820600892526E-6</v>
      </c>
      <c r="AG695" s="30">
        <v>1.2676211952247094E-6</v>
      </c>
      <c r="AH695" s="88">
        <v>1.2950743793684132E-6</v>
      </c>
    </row>
    <row r="696" spans="1:34" ht="15" customHeight="1" x14ac:dyDescent="0.25">
      <c r="A696" s="47" t="s">
        <v>10</v>
      </c>
      <c r="B696" s="47" t="s">
        <v>11</v>
      </c>
      <c r="C696" s="47" t="s">
        <v>12</v>
      </c>
      <c r="D696" s="47" t="s">
        <v>13</v>
      </c>
      <c r="E696" s="47" t="s">
        <v>95</v>
      </c>
      <c r="F696" s="47" t="s">
        <v>96</v>
      </c>
      <c r="G696" s="47" t="s">
        <v>98</v>
      </c>
      <c r="H696" s="48" t="s">
        <v>18</v>
      </c>
      <c r="I696" s="49">
        <v>298</v>
      </c>
      <c r="J696" s="50">
        <v>3.4065539338709938E-8</v>
      </c>
      <c r="K696" s="50">
        <v>5.3673156134870572E-8</v>
      </c>
      <c r="L696" s="50">
        <v>8.7918267191188699E-8</v>
      </c>
      <c r="M696" s="50">
        <v>1.6970909668935483E-8</v>
      </c>
      <c r="N696" s="50">
        <v>3.0304916489601851E-8</v>
      </c>
      <c r="O696" s="50">
        <v>4.2282559029403985E-8</v>
      </c>
      <c r="P696" s="50">
        <v>2.6631019563761742E-7</v>
      </c>
      <c r="Q696" s="50">
        <v>3.6313164733141529E-7</v>
      </c>
      <c r="R696" s="50">
        <v>3.243821196152867E-7</v>
      </c>
      <c r="S696" s="50">
        <v>4.3395429861348658E-8</v>
      </c>
      <c r="T696" s="50">
        <v>3.0471823884820413E-8</v>
      </c>
      <c r="U696" s="50">
        <v>1.6856386397930766E-7</v>
      </c>
      <c r="V696" s="50">
        <v>1.7760868971693005E-6</v>
      </c>
      <c r="W696" s="50">
        <v>5.6567700697071805E-6</v>
      </c>
      <c r="X696" s="50">
        <v>6.8497246747850235E-6</v>
      </c>
      <c r="Y696" s="50">
        <v>3.4513839022616942E-6</v>
      </c>
      <c r="Z696" s="50">
        <v>2.2430963585470553E-6</v>
      </c>
      <c r="AA696" s="50">
        <v>5.3372353338021102E-6</v>
      </c>
      <c r="AB696" s="50">
        <v>7.8920439451918238E-6</v>
      </c>
      <c r="AC696" s="50">
        <v>9.1503451542471367E-6</v>
      </c>
      <c r="AD696" s="50">
        <v>4.9691526759368228E-6</v>
      </c>
      <c r="AE696" s="50">
        <v>5.7765698368239083E-6</v>
      </c>
      <c r="AF696" s="50">
        <v>5.170979609394693E-6</v>
      </c>
      <c r="AG696" s="30">
        <v>3.0635465417605341E-6</v>
      </c>
      <c r="AH696" s="88">
        <v>3.1884405736821418E-6</v>
      </c>
    </row>
    <row r="697" spans="1:34" ht="15" customHeight="1" x14ac:dyDescent="0.25">
      <c r="A697" s="47" t="s">
        <v>10</v>
      </c>
      <c r="B697" s="47" t="s">
        <v>11</v>
      </c>
      <c r="C697" s="47" t="s">
        <v>12</v>
      </c>
      <c r="D697" s="47" t="s">
        <v>13</v>
      </c>
      <c r="E697" s="47" t="s">
        <v>95</v>
      </c>
      <c r="F697" s="47" t="s">
        <v>96</v>
      </c>
      <c r="G697" s="47" t="s">
        <v>560</v>
      </c>
      <c r="H697" s="48" t="s">
        <v>16</v>
      </c>
      <c r="I697" s="49">
        <v>25</v>
      </c>
      <c r="J697" s="50">
        <v>0</v>
      </c>
      <c r="K697" s="50">
        <v>0</v>
      </c>
      <c r="L697" s="50">
        <v>0</v>
      </c>
      <c r="M697" s="50">
        <v>0</v>
      </c>
      <c r="N697" s="50">
        <v>0</v>
      </c>
      <c r="O697" s="50">
        <v>0</v>
      </c>
      <c r="P697" s="50">
        <v>0</v>
      </c>
      <c r="Q697" s="50">
        <v>0</v>
      </c>
      <c r="R697" s="50">
        <v>0</v>
      </c>
      <c r="S697" s="50">
        <v>0</v>
      </c>
      <c r="T697" s="50">
        <v>0</v>
      </c>
      <c r="U697" s="50">
        <v>0</v>
      </c>
      <c r="V697" s="50">
        <v>1.6249999999999999E-5</v>
      </c>
      <c r="W697" s="50">
        <v>5.5813463600000007E-6</v>
      </c>
      <c r="X697" s="50">
        <v>1.1103784E-6</v>
      </c>
      <c r="Y697" s="50">
        <v>2.2829639999999998E-6</v>
      </c>
      <c r="Z697" s="50">
        <v>3.2266936800000003E-6</v>
      </c>
      <c r="AA697" s="50">
        <v>2.5000000000000002E-6</v>
      </c>
      <c r="AB697" s="50">
        <v>7.0199667200000001E-6</v>
      </c>
      <c r="AC697" s="50">
        <v>8.5128120599999993E-6</v>
      </c>
      <c r="AD697" s="50">
        <v>9.4433663999999985E-6</v>
      </c>
      <c r="AE697" s="50">
        <v>9.2499999999999995E-6</v>
      </c>
      <c r="AF697" s="50">
        <v>9.0000000000000002E-6</v>
      </c>
      <c r="AG697" s="30">
        <v>1.4E-5</v>
      </c>
      <c r="AH697" s="88">
        <v>1.3499999999999999E-5</v>
      </c>
    </row>
    <row r="698" spans="1:34" ht="15" customHeight="1" x14ac:dyDescent="0.25">
      <c r="A698" s="47" t="s">
        <v>10</v>
      </c>
      <c r="B698" s="47" t="s">
        <v>11</v>
      </c>
      <c r="C698" s="47" t="s">
        <v>12</v>
      </c>
      <c r="D698" s="47" t="s">
        <v>13</v>
      </c>
      <c r="E698" s="47" t="s">
        <v>95</v>
      </c>
      <c r="F698" s="47" t="s">
        <v>96</v>
      </c>
      <c r="G698" s="47" t="s">
        <v>560</v>
      </c>
      <c r="H698" s="48" t="s">
        <v>18</v>
      </c>
      <c r="I698" s="49">
        <v>298</v>
      </c>
      <c r="J698" s="50">
        <v>0</v>
      </c>
      <c r="K698" s="50">
        <v>0</v>
      </c>
      <c r="L698" s="50">
        <v>0</v>
      </c>
      <c r="M698" s="50">
        <v>0</v>
      </c>
      <c r="N698" s="50">
        <v>0</v>
      </c>
      <c r="O698" s="50">
        <v>0</v>
      </c>
      <c r="P698" s="50">
        <v>0</v>
      </c>
      <c r="Q698" s="50">
        <v>0</v>
      </c>
      <c r="R698" s="50">
        <v>0</v>
      </c>
      <c r="S698" s="50">
        <v>0</v>
      </c>
      <c r="T698" s="50">
        <v>0</v>
      </c>
      <c r="U698" s="50">
        <v>0</v>
      </c>
      <c r="V698" s="50">
        <v>3.8442000000000002E-5</v>
      </c>
      <c r="W698" s="50">
        <v>1.3098024570329999E-5</v>
      </c>
      <c r="X698" s="50">
        <v>2.6057805102000001E-6</v>
      </c>
      <c r="Y698" s="50">
        <v>5.3575457670000013E-6</v>
      </c>
      <c r="Z698" s="50">
        <v>7.5722433935399999E-6</v>
      </c>
      <c r="AA698" s="50">
        <v>5.9599999999999997E-6</v>
      </c>
      <c r="AB698" s="50">
        <v>1.6474106900160001E-5</v>
      </c>
      <c r="AC698" s="50">
        <v>1.9977441701805E-5</v>
      </c>
      <c r="AD698" s="50">
        <v>2.2161220099199998E-5</v>
      </c>
      <c r="AE698" s="50">
        <v>2.086E-5</v>
      </c>
      <c r="AF698" s="50">
        <v>2.086E-5</v>
      </c>
      <c r="AG698" s="30">
        <v>3.2780000000000001E-5</v>
      </c>
      <c r="AH698" s="88">
        <v>3.2780000000000001E-5</v>
      </c>
    </row>
    <row r="699" spans="1:34" ht="15" customHeight="1" x14ac:dyDescent="0.25">
      <c r="A699" s="47" t="s">
        <v>10</v>
      </c>
      <c r="B699" s="47" t="s">
        <v>11</v>
      </c>
      <c r="C699" s="47" t="s">
        <v>12</v>
      </c>
      <c r="D699" s="47" t="s">
        <v>13</v>
      </c>
      <c r="E699" s="47" t="s">
        <v>95</v>
      </c>
      <c r="F699" s="47" t="s">
        <v>96</v>
      </c>
      <c r="G699" s="47" t="s">
        <v>786</v>
      </c>
      <c r="H699" s="48" t="s">
        <v>16</v>
      </c>
      <c r="I699" s="49">
        <v>25</v>
      </c>
      <c r="J699" s="50">
        <v>1.1226640597114919E-5</v>
      </c>
      <c r="K699" s="50">
        <v>1.4351866275789792E-5</v>
      </c>
      <c r="L699" s="50">
        <v>1.4647000308819052E-5</v>
      </c>
      <c r="M699" s="50">
        <v>1.2231543080639597E-5</v>
      </c>
      <c r="N699" s="50">
        <v>1.5145758810886499E-5</v>
      </c>
      <c r="O699" s="50">
        <v>1.1903674822524664E-5</v>
      </c>
      <c r="P699" s="50">
        <v>9.9156180312723222E-6</v>
      </c>
      <c r="Q699" s="50">
        <v>1.5044489922950738E-5</v>
      </c>
      <c r="R699" s="50">
        <v>1.9090140358963999E-5</v>
      </c>
      <c r="S699" s="50">
        <v>3.7934482912193298E-6</v>
      </c>
      <c r="T699" s="50">
        <v>3.5317973396893018E-6</v>
      </c>
      <c r="U699" s="50">
        <v>8.4922025946144407E-6</v>
      </c>
      <c r="V699" s="50">
        <v>1.3636084700113351E-4</v>
      </c>
      <c r="W699" s="50">
        <v>1.4286429364842776E-4</v>
      </c>
      <c r="X699" s="50">
        <v>1.5608267605808762E-4</v>
      </c>
      <c r="Y699" s="50">
        <v>4.0453551576598286E-5</v>
      </c>
      <c r="Z699" s="50">
        <v>2.0408987187179673E-5</v>
      </c>
      <c r="AA699" s="50">
        <v>4.5850019096536679E-5</v>
      </c>
      <c r="AB699" s="50">
        <v>6.3879404782601592E-5</v>
      </c>
      <c r="AC699" s="50">
        <v>5.8981622056347117E-5</v>
      </c>
      <c r="AD699" s="50">
        <v>2.3758580791535103E-5</v>
      </c>
      <c r="AE699" s="50">
        <v>2.4192083903534065E-5</v>
      </c>
      <c r="AF699" s="50">
        <v>1.8509428896990973E-5</v>
      </c>
      <c r="AG699" s="30">
        <v>7.9619514798845769E-6</v>
      </c>
      <c r="AH699" s="88">
        <v>6.0677937635774089E-6</v>
      </c>
    </row>
    <row r="700" spans="1:34" ht="15" customHeight="1" x14ac:dyDescent="0.25">
      <c r="A700" s="47" t="s">
        <v>10</v>
      </c>
      <c r="B700" s="47" t="s">
        <v>11</v>
      </c>
      <c r="C700" s="47" t="s">
        <v>12</v>
      </c>
      <c r="D700" s="47" t="s">
        <v>13</v>
      </c>
      <c r="E700" s="47" t="s">
        <v>95</v>
      </c>
      <c r="F700" s="47" t="s">
        <v>96</v>
      </c>
      <c r="G700" s="47" t="s">
        <v>786</v>
      </c>
      <c r="H700" s="48" t="s">
        <v>17</v>
      </c>
      <c r="I700" s="49">
        <v>1</v>
      </c>
      <c r="J700" s="50">
        <v>9.6459296010411366E-2</v>
      </c>
      <c r="K700" s="50">
        <v>0.12331123504158588</v>
      </c>
      <c r="L700" s="50">
        <v>0.12584702665337327</v>
      </c>
      <c r="M700" s="50">
        <v>0.10509341814885539</v>
      </c>
      <c r="N700" s="50">
        <v>0.13013235970313677</v>
      </c>
      <c r="O700" s="50">
        <v>0.10227637407513188</v>
      </c>
      <c r="P700" s="50">
        <v>8.5194990124691769E-2</v>
      </c>
      <c r="Q700" s="50">
        <v>0.12926225741799272</v>
      </c>
      <c r="R700" s="50">
        <v>0.1640224859642187</v>
      </c>
      <c r="S700" s="50">
        <v>3.2593307718156481E-2</v>
      </c>
      <c r="T700" s="50">
        <v>3.0345202742610475E-2</v>
      </c>
      <c r="U700" s="50">
        <v>7.2965004692927271E-2</v>
      </c>
      <c r="V700" s="50">
        <v>0.13435916202654075</v>
      </c>
      <c r="W700" s="50">
        <v>0.14075393888904475</v>
      </c>
      <c r="X700" s="50">
        <v>0.1539560946473329</v>
      </c>
      <c r="Y700" s="50">
        <v>3.9848315998934021E-2</v>
      </c>
      <c r="Z700" s="50">
        <v>2.0318978597556079E-2</v>
      </c>
      <c r="AA700" s="50">
        <v>4.5155196894107436E-2</v>
      </c>
      <c r="AB700" s="50">
        <v>6.2867915211145445E-2</v>
      </c>
      <c r="AC700" s="50">
        <v>5.8187973005901332E-2</v>
      </c>
      <c r="AD700" s="50">
        <v>2.3484097584891398E-2</v>
      </c>
      <c r="AE700" s="50">
        <v>2.3928863102899049E-2</v>
      </c>
      <c r="AF700" s="50">
        <v>1.8288063854865543E-2</v>
      </c>
      <c r="AG700" s="30">
        <v>7.8598290558695837E-3</v>
      </c>
      <c r="AH700" s="88">
        <v>6.0179995371860721E-3</v>
      </c>
    </row>
    <row r="701" spans="1:34" ht="15" customHeight="1" x14ac:dyDescent="0.25">
      <c r="A701" s="47" t="s">
        <v>10</v>
      </c>
      <c r="B701" s="47" t="s">
        <v>11</v>
      </c>
      <c r="C701" s="47" t="s">
        <v>12</v>
      </c>
      <c r="D701" s="47" t="s">
        <v>13</v>
      </c>
      <c r="E701" s="47" t="s">
        <v>95</v>
      </c>
      <c r="F701" s="47" t="s">
        <v>96</v>
      </c>
      <c r="G701" s="47" t="s">
        <v>786</v>
      </c>
      <c r="H701" s="48" t="s">
        <v>18</v>
      </c>
      <c r="I701" s="49">
        <v>298</v>
      </c>
      <c r="J701" s="50">
        <v>6.6910777958804915E-5</v>
      </c>
      <c r="K701" s="50">
        <v>8.5537123003707159E-5</v>
      </c>
      <c r="L701" s="50">
        <v>8.7296121840561538E-5</v>
      </c>
      <c r="M701" s="50">
        <v>7.2899996760611991E-5</v>
      </c>
      <c r="N701" s="50">
        <v>9.026872251288353E-5</v>
      </c>
      <c r="O701" s="50">
        <v>7.0945901942246983E-5</v>
      </c>
      <c r="P701" s="50">
        <v>5.9097083466383029E-5</v>
      </c>
      <c r="Q701" s="50">
        <v>8.9665159940786394E-5</v>
      </c>
      <c r="R701" s="50">
        <v>1.1377723653942545E-4</v>
      </c>
      <c r="S701" s="50">
        <v>2.2608951815667208E-5</v>
      </c>
      <c r="T701" s="50">
        <v>2.1049512144548238E-5</v>
      </c>
      <c r="U701" s="50">
        <v>5.0613527463902062E-5</v>
      </c>
      <c r="V701" s="50">
        <v>3.240902345695815E-4</v>
      </c>
      <c r="W701" s="50">
        <v>3.3936706408404816E-4</v>
      </c>
      <c r="X701" s="50">
        <v>3.7139681347196174E-4</v>
      </c>
      <c r="Y701" s="50">
        <v>9.7609525604638067E-5</v>
      </c>
      <c r="Z701" s="50">
        <v>4.8540943713829616E-5</v>
      </c>
      <c r="AA701" s="50">
        <v>1.097641037273079E-4</v>
      </c>
      <c r="AB701" s="50">
        <v>1.5199561558805933E-4</v>
      </c>
      <c r="AC701" s="50">
        <v>1.4057420096775299E-4</v>
      </c>
      <c r="AD701" s="50">
        <v>5.6635761857124658E-5</v>
      </c>
      <c r="AE701" s="50">
        <v>5.7832561470974956E-5</v>
      </c>
      <c r="AF701" s="50">
        <v>4.423156010819438E-5</v>
      </c>
      <c r="AG701" s="30">
        <v>1.9242190816746054E-5</v>
      </c>
      <c r="AH701" s="88">
        <v>1.4938755747728401E-5</v>
      </c>
    </row>
    <row r="702" spans="1:34" ht="15" customHeight="1" x14ac:dyDescent="0.25">
      <c r="A702" s="47" t="s">
        <v>10</v>
      </c>
      <c r="B702" s="47" t="s">
        <v>11</v>
      </c>
      <c r="C702" s="47" t="s">
        <v>12</v>
      </c>
      <c r="D702" s="47" t="s">
        <v>13</v>
      </c>
      <c r="E702" s="47" t="s">
        <v>95</v>
      </c>
      <c r="F702" s="47" t="s">
        <v>96</v>
      </c>
      <c r="G702" s="47" t="s">
        <v>633</v>
      </c>
      <c r="H702" s="48" t="s">
        <v>16</v>
      </c>
      <c r="I702" s="49">
        <v>25</v>
      </c>
      <c r="J702" s="50">
        <v>3.8586845752865561E-3</v>
      </c>
      <c r="K702" s="50">
        <v>3.8639959098198972E-3</v>
      </c>
      <c r="L702" s="50">
        <v>3.7649882150930188E-3</v>
      </c>
      <c r="M702" s="50">
        <v>3.513443980031086E-3</v>
      </c>
      <c r="N702" s="50">
        <v>3.5901746309076267E-3</v>
      </c>
      <c r="O702" s="50">
        <v>3.4157187929823823E-3</v>
      </c>
      <c r="P702" s="50">
        <v>3.4652291519129334E-3</v>
      </c>
      <c r="Q702" s="50">
        <v>3.6224639873960961E-3</v>
      </c>
      <c r="R702" s="50">
        <v>3.3152679991764011E-3</v>
      </c>
      <c r="S702" s="50">
        <v>3.1415181365807609E-3</v>
      </c>
      <c r="T702" s="50">
        <v>2.7821583877359526E-3</v>
      </c>
      <c r="U702" s="50">
        <v>2.8457901256832676E-3</v>
      </c>
      <c r="V702" s="50">
        <v>3.5012395140829036E-3</v>
      </c>
      <c r="W702" s="50">
        <v>4.2353565436736894E-3</v>
      </c>
      <c r="X702" s="50">
        <v>6.2508266755961122E-3</v>
      </c>
      <c r="Y702" s="50">
        <v>7.2587231996072178E-3</v>
      </c>
      <c r="Z702" s="50">
        <v>4.7419922410285188E-3</v>
      </c>
      <c r="AA702" s="50">
        <v>4.4984155447494118E-3</v>
      </c>
      <c r="AB702" s="50">
        <v>4.6262186279003269E-3</v>
      </c>
      <c r="AC702" s="50">
        <v>5.5857411316674798E-3</v>
      </c>
      <c r="AD702" s="50">
        <v>3.3844927803978976E-3</v>
      </c>
      <c r="AE702" s="50">
        <v>3.3453732309985246E-3</v>
      </c>
      <c r="AF702" s="50">
        <v>3.8948753665993176E-3</v>
      </c>
      <c r="AG702" s="30">
        <v>2.7500959559665014E-3</v>
      </c>
      <c r="AH702" s="88">
        <v>2.406715694990963E-3</v>
      </c>
    </row>
    <row r="703" spans="1:34" ht="15" customHeight="1" x14ac:dyDescent="0.25">
      <c r="A703" s="47" t="s">
        <v>10</v>
      </c>
      <c r="B703" s="47" t="s">
        <v>11</v>
      </c>
      <c r="C703" s="47" t="s">
        <v>12</v>
      </c>
      <c r="D703" s="47" t="s">
        <v>13</v>
      </c>
      <c r="E703" s="47" t="s">
        <v>95</v>
      </c>
      <c r="F703" s="47" t="s">
        <v>96</v>
      </c>
      <c r="G703" s="47" t="s">
        <v>633</v>
      </c>
      <c r="H703" s="48" t="s">
        <v>17</v>
      </c>
      <c r="I703" s="49">
        <v>1</v>
      </c>
      <c r="J703" s="50">
        <v>8.18349824726773</v>
      </c>
      <c r="K703" s="50">
        <v>8.1947625255460395</v>
      </c>
      <c r="L703" s="50">
        <v>7.9847870065692748</v>
      </c>
      <c r="M703" s="50">
        <v>7.4513119928499281</v>
      </c>
      <c r="N703" s="50">
        <v>7.6140423572288958</v>
      </c>
      <c r="O703" s="50">
        <v>7.2440564161570373</v>
      </c>
      <c r="P703" s="50">
        <v>7.34905798537695</v>
      </c>
      <c r="Q703" s="50">
        <v>7.6825216244696426</v>
      </c>
      <c r="R703" s="50">
        <v>7.0310203726533125</v>
      </c>
      <c r="S703" s="50">
        <v>6.6625316640604799</v>
      </c>
      <c r="T703" s="50">
        <v>5.9004015087104094</v>
      </c>
      <c r="U703" s="50">
        <v>6.0353516985490749</v>
      </c>
      <c r="V703" s="50">
        <v>5.7605848188871605</v>
      </c>
      <c r="W703" s="50">
        <v>6.0166930993145336</v>
      </c>
      <c r="X703" s="50">
        <v>7.8229258017265133</v>
      </c>
      <c r="Y703" s="50">
        <v>8.4650891020546517</v>
      </c>
      <c r="Z703" s="50">
        <v>7.0618398358546459</v>
      </c>
      <c r="AA703" s="50">
        <v>7.5660515516633273</v>
      </c>
      <c r="AB703" s="50">
        <v>7.5599216312525543</v>
      </c>
      <c r="AC703" s="50">
        <v>7.8442076523167765</v>
      </c>
      <c r="AD703" s="50">
        <v>6.6722112994330072</v>
      </c>
      <c r="AE703" s="50">
        <v>6.3908739825914314</v>
      </c>
      <c r="AF703" s="50">
        <v>6.062069521506384</v>
      </c>
      <c r="AG703" s="30">
        <v>5.2416432279541949</v>
      </c>
      <c r="AH703" s="88">
        <v>4.7898757228823534</v>
      </c>
    </row>
    <row r="704" spans="1:34" ht="15" customHeight="1" x14ac:dyDescent="0.25">
      <c r="A704" s="47" t="s">
        <v>10</v>
      </c>
      <c r="B704" s="47" t="s">
        <v>11</v>
      </c>
      <c r="C704" s="47" t="s">
        <v>12</v>
      </c>
      <c r="D704" s="47" t="s">
        <v>13</v>
      </c>
      <c r="E704" s="47" t="s">
        <v>95</v>
      </c>
      <c r="F704" s="47" t="s">
        <v>96</v>
      </c>
      <c r="G704" s="47" t="s">
        <v>633</v>
      </c>
      <c r="H704" s="48" t="s">
        <v>18</v>
      </c>
      <c r="I704" s="49">
        <v>298</v>
      </c>
      <c r="J704" s="50">
        <v>4.5995520137415754E-3</v>
      </c>
      <c r="K704" s="50">
        <v>4.6058831245053182E-3</v>
      </c>
      <c r="L704" s="50">
        <v>4.4878659523908786E-3</v>
      </c>
      <c r="M704" s="50">
        <v>4.1880252241970548E-3</v>
      </c>
      <c r="N704" s="50">
        <v>4.2794881600418909E-3</v>
      </c>
      <c r="O704" s="50">
        <v>4.071536801235E-3</v>
      </c>
      <c r="P704" s="50">
        <v>4.1305531490802173E-3</v>
      </c>
      <c r="Q704" s="50">
        <v>4.3179770729761474E-3</v>
      </c>
      <c r="R704" s="50">
        <v>3.9517994550182711E-3</v>
      </c>
      <c r="S704" s="50">
        <v>3.7446896188042681E-3</v>
      </c>
      <c r="T704" s="50">
        <v>3.3163327981812563E-3</v>
      </c>
      <c r="U704" s="50">
        <v>3.3921818298144556E-3</v>
      </c>
      <c r="V704" s="50">
        <v>3.1258450382584766E-3</v>
      </c>
      <c r="W704" s="50">
        <v>3.3374766629242574E-3</v>
      </c>
      <c r="X704" s="50">
        <v>4.3586072568270618E-3</v>
      </c>
      <c r="Y704" s="50">
        <v>4.7025172047501715E-3</v>
      </c>
      <c r="Z704" s="50">
        <v>3.9399130037243652E-3</v>
      </c>
      <c r="AA704" s="50">
        <v>4.192996530189297E-3</v>
      </c>
      <c r="AB704" s="50">
        <v>4.216026588421188E-3</v>
      </c>
      <c r="AC704" s="50">
        <v>4.3794870038736345E-3</v>
      </c>
      <c r="AD704" s="50">
        <v>3.7333901040542922E-3</v>
      </c>
      <c r="AE704" s="50">
        <v>3.5656650495406498E-3</v>
      </c>
      <c r="AF704" s="50">
        <v>3.3896604377083865E-3</v>
      </c>
      <c r="AG704" s="30">
        <v>2.9376108559393084E-3</v>
      </c>
      <c r="AH704" s="88">
        <v>2.6720983857560269E-3</v>
      </c>
    </row>
    <row r="705" spans="1:34" ht="15" customHeight="1" x14ac:dyDescent="0.25">
      <c r="A705" s="47" t="s">
        <v>10</v>
      </c>
      <c r="B705" s="47" t="s">
        <v>11</v>
      </c>
      <c r="C705" s="47" t="s">
        <v>12</v>
      </c>
      <c r="D705" s="47" t="s">
        <v>13</v>
      </c>
      <c r="E705" s="47" t="s">
        <v>95</v>
      </c>
      <c r="F705" s="47" t="s">
        <v>96</v>
      </c>
      <c r="G705" s="47" t="s">
        <v>561</v>
      </c>
      <c r="H705" s="48" t="s">
        <v>16</v>
      </c>
      <c r="I705" s="49">
        <v>25</v>
      </c>
      <c r="J705" s="50">
        <v>0</v>
      </c>
      <c r="K705" s="50">
        <v>0</v>
      </c>
      <c r="L705" s="50">
        <v>0</v>
      </c>
      <c r="M705" s="50">
        <v>0</v>
      </c>
      <c r="N705" s="50">
        <v>0</v>
      </c>
      <c r="O705" s="50">
        <v>0</v>
      </c>
      <c r="P705" s="50">
        <v>0</v>
      </c>
      <c r="Q705" s="50">
        <v>0</v>
      </c>
      <c r="R705" s="50">
        <v>0</v>
      </c>
      <c r="S705" s="50">
        <v>0</v>
      </c>
      <c r="T705" s="50">
        <v>0</v>
      </c>
      <c r="U705" s="50">
        <v>0</v>
      </c>
      <c r="V705" s="50">
        <v>0</v>
      </c>
      <c r="W705" s="50">
        <v>3.2500771249999998E-8</v>
      </c>
      <c r="X705" s="50">
        <v>1.1431750000000001E-8</v>
      </c>
      <c r="Y705" s="50">
        <v>4.6246874999999997E-9</v>
      </c>
      <c r="Z705" s="50">
        <v>2.4468750000000002E-9</v>
      </c>
      <c r="AA705" s="50">
        <v>2.2499999999999999E-9</v>
      </c>
      <c r="AB705" s="50">
        <v>2.7927812499999998E-8</v>
      </c>
      <c r="AC705" s="50">
        <v>1.0218750000000001E-9</v>
      </c>
      <c r="AD705" s="50">
        <v>2.1517031250000004E-8</v>
      </c>
      <c r="AE705" s="50">
        <v>2.0462249999999998E-8</v>
      </c>
      <c r="AF705" s="50">
        <v>6.8407687500000004E-8</v>
      </c>
      <c r="AG705" s="30">
        <v>5.2732500000000006E-8</v>
      </c>
      <c r="AH705" s="88">
        <v>4.1113125000000002E-8</v>
      </c>
    </row>
    <row r="706" spans="1:34" ht="15" customHeight="1" x14ac:dyDescent="0.25">
      <c r="A706" s="47" t="s">
        <v>10</v>
      </c>
      <c r="B706" s="47" t="s">
        <v>11</v>
      </c>
      <c r="C706" s="47" t="s">
        <v>12</v>
      </c>
      <c r="D706" s="47" t="s">
        <v>13</v>
      </c>
      <c r="E706" s="47" t="s">
        <v>95</v>
      </c>
      <c r="F706" s="47" t="s">
        <v>96</v>
      </c>
      <c r="G706" s="47" t="s">
        <v>561</v>
      </c>
      <c r="H706" s="48" t="s">
        <v>17</v>
      </c>
      <c r="I706" s="49">
        <v>1</v>
      </c>
      <c r="J706" s="50">
        <v>0</v>
      </c>
      <c r="K706" s="50">
        <v>0</v>
      </c>
      <c r="L706" s="50">
        <v>0</v>
      </c>
      <c r="M706" s="50">
        <v>0</v>
      </c>
      <c r="N706" s="50">
        <v>0</v>
      </c>
      <c r="O706" s="50">
        <v>0</v>
      </c>
      <c r="P706" s="50">
        <v>0</v>
      </c>
      <c r="Q706" s="50">
        <v>0</v>
      </c>
      <c r="R706" s="50">
        <v>0</v>
      </c>
      <c r="S706" s="50">
        <v>0</v>
      </c>
      <c r="T706" s="50">
        <v>0</v>
      </c>
      <c r="U706" s="50">
        <v>0</v>
      </c>
      <c r="V706" s="50">
        <v>8.9660000000000002E-6</v>
      </c>
      <c r="W706" s="50">
        <v>9.5619455429000008E-5</v>
      </c>
      <c r="X706" s="50">
        <v>1.0573159800000001E-5</v>
      </c>
      <c r="Y706" s="50">
        <v>7.5734407500000008E-6</v>
      </c>
      <c r="Z706" s="50">
        <v>2.2909275000000002E-6</v>
      </c>
      <c r="AA706" s="50">
        <v>2.3116600000000002E-5</v>
      </c>
      <c r="AB706" s="50">
        <v>1.6221213250000001E-5</v>
      </c>
      <c r="AC706" s="50">
        <v>9.5674750000000002E-7</v>
      </c>
      <c r="AD706" s="50">
        <v>2.0145679125000001E-5</v>
      </c>
      <c r="AE706" s="50">
        <v>1.9158122599999999E-5</v>
      </c>
      <c r="AF706" s="50">
        <v>6.4047837549999995E-5</v>
      </c>
      <c r="AG706" s="30">
        <v>4.9371681999999998E-5</v>
      </c>
      <c r="AH706" s="88">
        <v>4.0022848500000002E-5</v>
      </c>
    </row>
    <row r="707" spans="1:34" ht="15" customHeight="1" x14ac:dyDescent="0.25">
      <c r="A707" s="47" t="s">
        <v>10</v>
      </c>
      <c r="B707" s="47" t="s">
        <v>11</v>
      </c>
      <c r="C707" s="47" t="s">
        <v>12</v>
      </c>
      <c r="D707" s="47" t="s">
        <v>13</v>
      </c>
      <c r="E707" s="47" t="s">
        <v>95</v>
      </c>
      <c r="F707" s="47" t="s">
        <v>96</v>
      </c>
      <c r="G707" s="47" t="s">
        <v>561</v>
      </c>
      <c r="H707" s="48" t="s">
        <v>18</v>
      </c>
      <c r="I707" s="49">
        <v>298</v>
      </c>
      <c r="J707" s="50">
        <v>0</v>
      </c>
      <c r="K707" s="50">
        <v>0</v>
      </c>
      <c r="L707" s="50">
        <v>0</v>
      </c>
      <c r="M707" s="50">
        <v>0</v>
      </c>
      <c r="N707" s="50">
        <v>0</v>
      </c>
      <c r="O707" s="50">
        <v>0</v>
      </c>
      <c r="P707" s="50">
        <v>0</v>
      </c>
      <c r="Q707" s="50">
        <v>0</v>
      </c>
      <c r="R707" s="50">
        <v>0</v>
      </c>
      <c r="S707" s="50">
        <v>0</v>
      </c>
      <c r="T707" s="50">
        <v>0</v>
      </c>
      <c r="U707" s="50">
        <v>0</v>
      </c>
      <c r="V707" s="50">
        <v>3.0097999999999999E-5</v>
      </c>
      <c r="W707" s="50">
        <v>7.7481838659999999E-8</v>
      </c>
      <c r="X707" s="50">
        <v>2.7193692000000003E-8</v>
      </c>
      <c r="Y707" s="50">
        <v>1.1025255000000001E-8</v>
      </c>
      <c r="Z707" s="50">
        <v>5.8333500000000016E-9</v>
      </c>
      <c r="AA707" s="50">
        <v>5.3640000000000001E-9</v>
      </c>
      <c r="AB707" s="50">
        <v>6.9799050000000006E-9</v>
      </c>
      <c r="AC707" s="50">
        <v>2.4361500000000001E-9</v>
      </c>
      <c r="AD707" s="50">
        <v>5.1296602499999993E-8</v>
      </c>
      <c r="AE707" s="50">
        <v>4.8782003999999994E-8</v>
      </c>
      <c r="AF707" s="50">
        <v>1.6308392700000001E-7</v>
      </c>
      <c r="AG707" s="30">
        <v>1.2571427999999999E-7</v>
      </c>
      <c r="AH707" s="88">
        <v>9.8013689999999994E-8</v>
      </c>
    </row>
    <row r="708" spans="1:34" ht="15" customHeight="1" x14ac:dyDescent="0.25">
      <c r="A708" s="47" t="s">
        <v>10</v>
      </c>
      <c r="B708" s="47" t="s">
        <v>11</v>
      </c>
      <c r="C708" s="47" t="s">
        <v>12</v>
      </c>
      <c r="D708" s="47" t="s">
        <v>13</v>
      </c>
      <c r="E708" s="47" t="s">
        <v>95</v>
      </c>
      <c r="F708" s="47" t="s">
        <v>96</v>
      </c>
      <c r="G708" s="47" t="s">
        <v>562</v>
      </c>
      <c r="H708" s="48" t="s">
        <v>16</v>
      </c>
      <c r="I708" s="49">
        <v>25</v>
      </c>
      <c r="J708" s="50">
        <v>0</v>
      </c>
      <c r="K708" s="50">
        <v>0</v>
      </c>
      <c r="L708" s="50">
        <v>0</v>
      </c>
      <c r="M708" s="50">
        <v>0</v>
      </c>
      <c r="N708" s="50">
        <v>0</v>
      </c>
      <c r="O708" s="50">
        <v>0</v>
      </c>
      <c r="P708" s="50">
        <v>0</v>
      </c>
      <c r="Q708" s="50">
        <v>0</v>
      </c>
      <c r="R708" s="50">
        <v>0</v>
      </c>
      <c r="S708" s="50">
        <v>0</v>
      </c>
      <c r="T708" s="50">
        <v>0</v>
      </c>
      <c r="U708" s="50">
        <v>0</v>
      </c>
      <c r="V708" s="50">
        <v>3.1000000000000001E-5</v>
      </c>
      <c r="W708" s="50">
        <v>1.3264034761500002E-4</v>
      </c>
      <c r="X708" s="50">
        <v>1.2835788622499997E-6</v>
      </c>
      <c r="Y708" s="50">
        <v>2.3210070775000006E-6</v>
      </c>
      <c r="Z708" s="50">
        <v>1.1879622549999997E-6</v>
      </c>
      <c r="AA708" s="50">
        <v>4.4537480499999993E-7</v>
      </c>
      <c r="AB708" s="50">
        <v>5.7096261500000003E-7</v>
      </c>
      <c r="AC708" s="50">
        <v>1.3484379324999998E-6</v>
      </c>
      <c r="AD708" s="50">
        <v>8.5991668749999994E-7</v>
      </c>
      <c r="AE708" s="50">
        <v>1.1276383175000001E-6</v>
      </c>
      <c r="AF708" s="50">
        <v>1.4870890900000002E-6</v>
      </c>
      <c r="AG708" s="30">
        <v>1.01336563E-6</v>
      </c>
      <c r="AH708" s="88">
        <v>1.6623492910461545E-6</v>
      </c>
    </row>
    <row r="709" spans="1:34" ht="15" customHeight="1" x14ac:dyDescent="0.25">
      <c r="A709" s="47" t="s">
        <v>10</v>
      </c>
      <c r="B709" s="47" t="s">
        <v>11</v>
      </c>
      <c r="C709" s="47" t="s">
        <v>12</v>
      </c>
      <c r="D709" s="47" t="s">
        <v>13</v>
      </c>
      <c r="E709" s="47" t="s">
        <v>95</v>
      </c>
      <c r="F709" s="47" t="s">
        <v>96</v>
      </c>
      <c r="G709" s="47" t="s">
        <v>562</v>
      </c>
      <c r="H709" s="48" t="s">
        <v>17</v>
      </c>
      <c r="I709" s="49">
        <v>1</v>
      </c>
      <c r="J709" s="50">
        <v>0</v>
      </c>
      <c r="K709" s="50">
        <v>0</v>
      </c>
      <c r="L709" s="50">
        <v>0</v>
      </c>
      <c r="M709" s="50">
        <v>0</v>
      </c>
      <c r="N709" s="50">
        <v>0</v>
      </c>
      <c r="O709" s="50">
        <v>0</v>
      </c>
      <c r="P709" s="50">
        <v>0</v>
      </c>
      <c r="Q709" s="50">
        <v>0</v>
      </c>
      <c r="R709" s="50">
        <v>0</v>
      </c>
      <c r="S709" s="50">
        <v>0</v>
      </c>
      <c r="T709" s="50">
        <v>0</v>
      </c>
      <c r="U709" s="50">
        <v>0</v>
      </c>
      <c r="V709" s="50">
        <v>2.54957E-2</v>
      </c>
      <c r="W709" s="50">
        <v>8.5801241985399984E-3</v>
      </c>
      <c r="X709" s="50">
        <v>1.2732107233039999E-3</v>
      </c>
      <c r="Y709" s="50">
        <v>1.9816731601060007E-3</v>
      </c>
      <c r="Z709" s="50">
        <v>9.1912764543199967E-4</v>
      </c>
      <c r="AA709" s="50">
        <v>4.3474923843400004E-4</v>
      </c>
      <c r="AB709" s="50">
        <v>3.80770575052E-4</v>
      </c>
      <c r="AC709" s="50">
        <v>1.1145410325560001E-3</v>
      </c>
      <c r="AD709" s="50">
        <v>7.0603603855000005E-4</v>
      </c>
      <c r="AE709" s="50">
        <v>9.2438923950399993E-4</v>
      </c>
      <c r="AF709" s="50">
        <v>1.2112552758499998E-3</v>
      </c>
      <c r="AG709" s="30">
        <v>8.2133701410399998E-4</v>
      </c>
      <c r="AH709" s="88">
        <v>1.3715817990359556E-3</v>
      </c>
    </row>
    <row r="710" spans="1:34" ht="15" customHeight="1" x14ac:dyDescent="0.25">
      <c r="A710" s="47" t="s">
        <v>10</v>
      </c>
      <c r="B710" s="47" t="s">
        <v>11</v>
      </c>
      <c r="C710" s="47" t="s">
        <v>12</v>
      </c>
      <c r="D710" s="47" t="s">
        <v>13</v>
      </c>
      <c r="E710" s="47" t="s">
        <v>95</v>
      </c>
      <c r="F710" s="47" t="s">
        <v>96</v>
      </c>
      <c r="G710" s="47" t="s">
        <v>562</v>
      </c>
      <c r="H710" s="48" t="s">
        <v>18</v>
      </c>
      <c r="I710" s="49">
        <v>298</v>
      </c>
      <c r="J710" s="50">
        <v>0</v>
      </c>
      <c r="K710" s="50">
        <v>0</v>
      </c>
      <c r="L710" s="50">
        <v>0</v>
      </c>
      <c r="M710" s="50">
        <v>0</v>
      </c>
      <c r="N710" s="50">
        <v>0</v>
      </c>
      <c r="O710" s="50">
        <v>0</v>
      </c>
      <c r="P710" s="50">
        <v>0</v>
      </c>
      <c r="Q710" s="50">
        <v>0</v>
      </c>
      <c r="R710" s="50">
        <v>0</v>
      </c>
      <c r="S710" s="50">
        <v>0</v>
      </c>
      <c r="T710" s="50">
        <v>0</v>
      </c>
      <c r="U710" s="50">
        <v>0</v>
      </c>
      <c r="V710" s="50">
        <v>7.4202000000000005E-5</v>
      </c>
      <c r="W710" s="50">
        <v>2.1397109454560004E-5</v>
      </c>
      <c r="X710" s="50">
        <v>3.0597540076039998E-6</v>
      </c>
      <c r="Y710" s="50">
        <v>5.5392408727599998E-6</v>
      </c>
      <c r="Z710" s="50">
        <v>2.2181034119199995E-6</v>
      </c>
      <c r="AA710" s="50">
        <v>1.2417750711200002E-6</v>
      </c>
      <c r="AB710" s="50">
        <v>1.0631730861599999E-6</v>
      </c>
      <c r="AC710" s="50">
        <v>3.21468735508E-6</v>
      </c>
      <c r="AD710" s="50">
        <v>2.0500938309999998E-6</v>
      </c>
      <c r="AE710" s="50">
        <v>2.6882891529199995E-6</v>
      </c>
      <c r="AF710" s="50">
        <v>3.4260203905599997E-6</v>
      </c>
      <c r="AG710" s="30">
        <v>2.4695042579199988E-6</v>
      </c>
      <c r="AH710" s="88">
        <v>3.9988007098540316E-6</v>
      </c>
    </row>
    <row r="711" spans="1:34" ht="15" customHeight="1" x14ac:dyDescent="0.25">
      <c r="A711" s="47" t="s">
        <v>10</v>
      </c>
      <c r="B711" s="47" t="s">
        <v>11</v>
      </c>
      <c r="C711" s="47" t="s">
        <v>12</v>
      </c>
      <c r="D711" s="47" t="s">
        <v>13</v>
      </c>
      <c r="E711" s="47" t="s">
        <v>95</v>
      </c>
      <c r="F711" s="47" t="s">
        <v>96</v>
      </c>
      <c r="G711" s="47" t="s">
        <v>563</v>
      </c>
      <c r="H711" s="48" t="s">
        <v>16</v>
      </c>
      <c r="I711" s="49">
        <v>25</v>
      </c>
      <c r="J711" s="50">
        <v>0</v>
      </c>
      <c r="K711" s="50">
        <v>0</v>
      </c>
      <c r="L711" s="50">
        <v>0</v>
      </c>
      <c r="M711" s="50">
        <v>0</v>
      </c>
      <c r="N711" s="50">
        <v>0</v>
      </c>
      <c r="O711" s="50">
        <v>0</v>
      </c>
      <c r="P711" s="50">
        <v>0</v>
      </c>
      <c r="Q711" s="50">
        <v>0</v>
      </c>
      <c r="R711" s="50">
        <v>0</v>
      </c>
      <c r="S711" s="50">
        <v>0</v>
      </c>
      <c r="T711" s="50">
        <v>1.8660208610362082E-9</v>
      </c>
      <c r="U711" s="50">
        <v>4.0683409525464208E-9</v>
      </c>
      <c r="V711" s="50">
        <v>3.2976029009233194E-7</v>
      </c>
      <c r="W711" s="50">
        <v>4.6488655142533142E-6</v>
      </c>
      <c r="X711" s="50">
        <v>4.8630348032612402E-6</v>
      </c>
      <c r="Y711" s="50">
        <v>1.8682353289120048E-6</v>
      </c>
      <c r="Z711" s="50">
        <v>1.4761385012614187E-6</v>
      </c>
      <c r="AA711" s="50">
        <v>4.4054446726759074E-6</v>
      </c>
      <c r="AB711" s="50">
        <v>6.8982584498280162E-6</v>
      </c>
      <c r="AC711" s="50">
        <v>1.1212770105356887E-5</v>
      </c>
      <c r="AD711" s="50">
        <v>4.6080158757840135E-6</v>
      </c>
      <c r="AE711" s="50">
        <v>7.8389578652254952E-6</v>
      </c>
      <c r="AF711" s="50">
        <v>1.0611263347984784E-5</v>
      </c>
      <c r="AG711" s="30">
        <v>8.8166388032057162E-6</v>
      </c>
      <c r="AH711" s="88">
        <v>1.2510201829819173E-5</v>
      </c>
    </row>
    <row r="712" spans="1:34" ht="15" customHeight="1" x14ac:dyDescent="0.25">
      <c r="A712" s="47" t="s">
        <v>10</v>
      </c>
      <c r="B712" s="47" t="s">
        <v>11</v>
      </c>
      <c r="C712" s="47" t="s">
        <v>12</v>
      </c>
      <c r="D712" s="47" t="s">
        <v>13</v>
      </c>
      <c r="E712" s="47" t="s">
        <v>95</v>
      </c>
      <c r="F712" s="47" t="s">
        <v>96</v>
      </c>
      <c r="G712" s="47" t="s">
        <v>563</v>
      </c>
      <c r="H712" s="48" t="s">
        <v>18</v>
      </c>
      <c r="I712" s="49">
        <v>298</v>
      </c>
      <c r="J712" s="50">
        <v>0</v>
      </c>
      <c r="K712" s="50">
        <v>0</v>
      </c>
      <c r="L712" s="50">
        <v>0</v>
      </c>
      <c r="M712" s="50">
        <v>0</v>
      </c>
      <c r="N712" s="50">
        <v>0</v>
      </c>
      <c r="O712" s="50">
        <v>0</v>
      </c>
      <c r="P712" s="50">
        <v>0</v>
      </c>
      <c r="Q712" s="50">
        <v>0</v>
      </c>
      <c r="R712" s="50">
        <v>0</v>
      </c>
      <c r="S712" s="50">
        <v>0</v>
      </c>
      <c r="T712" s="50">
        <v>1.11214843317758E-8</v>
      </c>
      <c r="U712" s="50">
        <v>2.4247312077176665E-8</v>
      </c>
      <c r="V712" s="50">
        <v>7.8374469004925403E-7</v>
      </c>
      <c r="W712" s="50">
        <v>1.1043150115424861E-5</v>
      </c>
      <c r="X712" s="50">
        <v>1.1571531673779799E-5</v>
      </c>
      <c r="Y712" s="50">
        <v>4.5078258166686316E-6</v>
      </c>
      <c r="Z712" s="50">
        <v>3.5108628981137159E-6</v>
      </c>
      <c r="AA712" s="50">
        <v>1.0546553644795327E-5</v>
      </c>
      <c r="AB712" s="50">
        <v>1.641381980836358E-5</v>
      </c>
      <c r="AC712" s="50">
        <v>2.6724022555531458E-5</v>
      </c>
      <c r="AD712" s="50">
        <v>1.0984599293394519E-5</v>
      </c>
      <c r="AE712" s="50">
        <v>1.8739477525654975E-5</v>
      </c>
      <c r="AF712" s="50">
        <v>2.5357494021685896E-5</v>
      </c>
      <c r="AG712" s="30">
        <v>2.1307771925290779E-5</v>
      </c>
      <c r="AH712" s="88">
        <v>3.0799802493661225E-5</v>
      </c>
    </row>
    <row r="713" spans="1:34" ht="15" customHeight="1" x14ac:dyDescent="0.25">
      <c r="A713" s="47" t="s">
        <v>10</v>
      </c>
      <c r="B713" s="47" t="s">
        <v>11</v>
      </c>
      <c r="C713" s="47" t="s">
        <v>12</v>
      </c>
      <c r="D713" s="47" t="s">
        <v>13</v>
      </c>
      <c r="E713" s="47" t="s">
        <v>95</v>
      </c>
      <c r="F713" s="47" t="s">
        <v>96</v>
      </c>
      <c r="G713" s="47" t="s">
        <v>99</v>
      </c>
      <c r="H713" s="48" t="s">
        <v>16</v>
      </c>
      <c r="I713" s="49">
        <v>25</v>
      </c>
      <c r="J713" s="50">
        <v>0</v>
      </c>
      <c r="K713" s="50">
        <v>1.4934753225081835E-4</v>
      </c>
      <c r="L713" s="50">
        <v>6.1031815020862308E-5</v>
      </c>
      <c r="M713" s="50">
        <v>7.8779198732458132E-6</v>
      </c>
      <c r="N713" s="50">
        <v>0</v>
      </c>
      <c r="O713" s="50">
        <v>0</v>
      </c>
      <c r="P713" s="50">
        <v>0</v>
      </c>
      <c r="Q713" s="50">
        <v>0</v>
      </c>
      <c r="R713" s="50">
        <v>1.6570167731629393E-4</v>
      </c>
      <c r="S713" s="50">
        <v>0</v>
      </c>
      <c r="T713" s="50">
        <v>0</v>
      </c>
      <c r="U713" s="50">
        <v>0</v>
      </c>
      <c r="V713" s="50">
        <v>0</v>
      </c>
      <c r="W713" s="50">
        <v>0</v>
      </c>
      <c r="X713" s="50">
        <v>0</v>
      </c>
      <c r="Y713" s="50">
        <v>0</v>
      </c>
      <c r="Z713" s="50">
        <v>0</v>
      </c>
      <c r="AA713" s="50">
        <v>0</v>
      </c>
      <c r="AB713" s="50">
        <v>0</v>
      </c>
      <c r="AC713" s="50">
        <v>0</v>
      </c>
      <c r="AD713" s="50">
        <v>0</v>
      </c>
      <c r="AE713" s="50">
        <v>0</v>
      </c>
      <c r="AF713" s="50">
        <v>0</v>
      </c>
      <c r="AG713" s="30">
        <v>0</v>
      </c>
      <c r="AH713" s="88">
        <v>0</v>
      </c>
    </row>
    <row r="714" spans="1:34" ht="15" customHeight="1" x14ac:dyDescent="0.25">
      <c r="A714" s="47" t="s">
        <v>10</v>
      </c>
      <c r="B714" s="47" t="s">
        <v>11</v>
      </c>
      <c r="C714" s="47" t="s">
        <v>12</v>
      </c>
      <c r="D714" s="47" t="s">
        <v>13</v>
      </c>
      <c r="E714" s="47" t="s">
        <v>95</v>
      </c>
      <c r="F714" s="47" t="s">
        <v>96</v>
      </c>
      <c r="G714" s="47" t="s">
        <v>99</v>
      </c>
      <c r="H714" s="48" t="s">
        <v>17</v>
      </c>
      <c r="I714" s="49">
        <v>1</v>
      </c>
      <c r="J714" s="50">
        <v>0</v>
      </c>
      <c r="K714" s="50">
        <v>0.14954666229381941</v>
      </c>
      <c r="L714" s="50">
        <v>6.1113190774223454E-2</v>
      </c>
      <c r="M714" s="50">
        <v>7.8884237664101405E-3</v>
      </c>
      <c r="N714" s="50">
        <v>0</v>
      </c>
      <c r="O714" s="50">
        <v>0</v>
      </c>
      <c r="P714" s="50">
        <v>0</v>
      </c>
      <c r="Q714" s="50">
        <v>0</v>
      </c>
      <c r="R714" s="50">
        <v>0.16592261288604898</v>
      </c>
      <c r="S714" s="50">
        <v>0</v>
      </c>
      <c r="T714" s="50">
        <v>0</v>
      </c>
      <c r="U714" s="50">
        <v>0</v>
      </c>
      <c r="V714" s="50">
        <v>0</v>
      </c>
      <c r="W714" s="50">
        <v>0</v>
      </c>
      <c r="X714" s="50">
        <v>0</v>
      </c>
      <c r="Y714" s="50">
        <v>0</v>
      </c>
      <c r="Z714" s="50">
        <v>0</v>
      </c>
      <c r="AA714" s="50">
        <v>0</v>
      </c>
      <c r="AB714" s="50">
        <v>0</v>
      </c>
      <c r="AC714" s="50">
        <v>0</v>
      </c>
      <c r="AD714" s="50">
        <v>0</v>
      </c>
      <c r="AE714" s="50">
        <v>0</v>
      </c>
      <c r="AF714" s="50">
        <v>0</v>
      </c>
      <c r="AG714" s="30">
        <v>0</v>
      </c>
      <c r="AH714" s="88">
        <v>0</v>
      </c>
    </row>
    <row r="715" spans="1:34" ht="15" customHeight="1" x14ac:dyDescent="0.25">
      <c r="A715" s="47" t="s">
        <v>10</v>
      </c>
      <c r="B715" s="47" t="s">
        <v>11</v>
      </c>
      <c r="C715" s="47" t="s">
        <v>12</v>
      </c>
      <c r="D715" s="47" t="s">
        <v>13</v>
      </c>
      <c r="E715" s="47" t="s">
        <v>95</v>
      </c>
      <c r="F715" s="47" t="s">
        <v>96</v>
      </c>
      <c r="G715" s="47" t="s">
        <v>99</v>
      </c>
      <c r="H715" s="48" t="s">
        <v>18</v>
      </c>
      <c r="I715" s="49">
        <v>298</v>
      </c>
      <c r="J715" s="50">
        <v>0</v>
      </c>
      <c r="K715" s="50">
        <v>3.5604451688595095E-4</v>
      </c>
      <c r="L715" s="50">
        <v>1.4549984700973576E-4</v>
      </c>
      <c r="M715" s="50">
        <v>1.8780960977818025E-5</v>
      </c>
      <c r="N715" s="50">
        <v>0</v>
      </c>
      <c r="O715" s="50">
        <v>0</v>
      </c>
      <c r="P715" s="50">
        <v>0</v>
      </c>
      <c r="Q715" s="50">
        <v>0</v>
      </c>
      <c r="R715" s="50">
        <v>3.9503279872204474E-4</v>
      </c>
      <c r="S715" s="50">
        <v>0</v>
      </c>
      <c r="T715" s="50">
        <v>0</v>
      </c>
      <c r="U715" s="50">
        <v>0</v>
      </c>
      <c r="V715" s="50">
        <v>0</v>
      </c>
      <c r="W715" s="50">
        <v>0</v>
      </c>
      <c r="X715" s="50">
        <v>0</v>
      </c>
      <c r="Y715" s="50">
        <v>0</v>
      </c>
      <c r="Z715" s="50">
        <v>0</v>
      </c>
      <c r="AA715" s="50">
        <v>0</v>
      </c>
      <c r="AB715" s="50">
        <v>0</v>
      </c>
      <c r="AC715" s="50">
        <v>0</v>
      </c>
      <c r="AD715" s="50">
        <v>0</v>
      </c>
      <c r="AE715" s="50">
        <v>0</v>
      </c>
      <c r="AF715" s="50">
        <v>0</v>
      </c>
      <c r="AG715" s="30">
        <v>0</v>
      </c>
      <c r="AH715" s="88">
        <v>0</v>
      </c>
    </row>
    <row r="716" spans="1:34" ht="15" customHeight="1" x14ac:dyDescent="0.25">
      <c r="A716" s="47" t="s">
        <v>10</v>
      </c>
      <c r="B716" s="47" t="s">
        <v>11</v>
      </c>
      <c r="C716" s="47" t="s">
        <v>12</v>
      </c>
      <c r="D716" s="47" t="s">
        <v>13</v>
      </c>
      <c r="E716" s="47" t="s">
        <v>95</v>
      </c>
      <c r="F716" s="47" t="s">
        <v>96</v>
      </c>
      <c r="G716" s="47" t="s">
        <v>690</v>
      </c>
      <c r="H716" s="48" t="s">
        <v>16</v>
      </c>
      <c r="I716" s="49">
        <v>25</v>
      </c>
      <c r="J716" s="50">
        <v>2.317822E-4</v>
      </c>
      <c r="K716" s="50">
        <v>2.7691737499999992E-4</v>
      </c>
      <c r="L716" s="50">
        <v>2.4481474999999992E-4</v>
      </c>
      <c r="M716" s="50">
        <v>2.2108499999999999E-4</v>
      </c>
      <c r="N716" s="50">
        <v>3.307095E-4</v>
      </c>
      <c r="O716" s="50">
        <v>2.7557062499999993E-4</v>
      </c>
      <c r="P716" s="50">
        <v>1.7961322499999996E-4</v>
      </c>
      <c r="Q716" s="50">
        <v>2.315955E-4</v>
      </c>
      <c r="R716" s="50">
        <v>1.990208E-4</v>
      </c>
      <c r="S716" s="50">
        <v>1.6396054999999999E-4</v>
      </c>
      <c r="T716" s="50">
        <v>2.4912607499999993E-4</v>
      </c>
      <c r="U716" s="50">
        <v>2.6203799999999997E-4</v>
      </c>
      <c r="V716" s="50">
        <v>3.0009669513822462E-4</v>
      </c>
      <c r="W716" s="50">
        <v>2.4648159883287299E-4</v>
      </c>
      <c r="X716" s="50">
        <v>5.9494609369278102E-4</v>
      </c>
      <c r="Y716" s="50">
        <v>4.5429841343005414E-4</v>
      </c>
      <c r="Z716" s="50">
        <v>5.5612720421435258E-4</v>
      </c>
      <c r="AA716" s="50">
        <v>4.6455274978815151E-4</v>
      </c>
      <c r="AB716" s="50">
        <v>4.3222394336777682E-4</v>
      </c>
      <c r="AC716" s="50">
        <v>5.1730853138648209E-4</v>
      </c>
      <c r="AD716" s="50">
        <v>4.1441887583972648E-4</v>
      </c>
      <c r="AE716" s="50">
        <v>4.7624173614039834E-4</v>
      </c>
      <c r="AF716" s="50">
        <v>4.5808579364801797E-4</v>
      </c>
      <c r="AG716" s="30">
        <v>4.9611426580958135E-4</v>
      </c>
      <c r="AH716" s="88">
        <v>4.027593636334217E-4</v>
      </c>
    </row>
    <row r="717" spans="1:34" ht="15" customHeight="1" x14ac:dyDescent="0.25">
      <c r="A717" s="47" t="s">
        <v>10</v>
      </c>
      <c r="B717" s="47" t="s">
        <v>11</v>
      </c>
      <c r="C717" s="47" t="s">
        <v>12</v>
      </c>
      <c r="D717" s="47" t="s">
        <v>13</v>
      </c>
      <c r="E717" s="47" t="s">
        <v>95</v>
      </c>
      <c r="F717" s="47" t="s">
        <v>96</v>
      </c>
      <c r="G717" s="47" t="s">
        <v>690</v>
      </c>
      <c r="H717" s="48" t="s">
        <v>17</v>
      </c>
      <c r="I717" s="49">
        <v>1</v>
      </c>
      <c r="J717" s="50">
        <v>0.49156368976000009</v>
      </c>
      <c r="K717" s="50">
        <v>0.58728636889999997</v>
      </c>
      <c r="L717" s="50">
        <v>0.51920312179999994</v>
      </c>
      <c r="M717" s="50">
        <v>0.46887706800000006</v>
      </c>
      <c r="N717" s="50">
        <v>0.70136870760000014</v>
      </c>
      <c r="O717" s="50">
        <v>0.58443018150000003</v>
      </c>
      <c r="P717" s="50">
        <v>0.38092372757999998</v>
      </c>
      <c r="Q717" s="50">
        <v>0.49116773640000005</v>
      </c>
      <c r="R717" s="50">
        <v>0.42208331264000004</v>
      </c>
      <c r="S717" s="50">
        <v>0.34772753443999999</v>
      </c>
      <c r="T717" s="50">
        <v>0.52834657985999989</v>
      </c>
      <c r="U717" s="50">
        <v>0.55573019040000005</v>
      </c>
      <c r="V717" s="50">
        <v>0.63644507104914683</v>
      </c>
      <c r="W717" s="50">
        <v>0.52273817480475715</v>
      </c>
      <c r="X717" s="50">
        <v>1.2617616755036498</v>
      </c>
      <c r="Y717" s="50">
        <v>0.96347607520245881</v>
      </c>
      <c r="Z717" s="50">
        <v>1.179434574697799</v>
      </c>
      <c r="AA717" s="50">
        <v>0.9852234717507119</v>
      </c>
      <c r="AB717" s="50">
        <v>0.91666053909438128</v>
      </c>
      <c r="AC717" s="50">
        <v>1.0971079333644513</v>
      </c>
      <c r="AD717" s="50">
        <v>0.87889955188089208</v>
      </c>
      <c r="AE717" s="50">
        <v>1.0100134740065569</v>
      </c>
      <c r="AF717" s="50">
        <v>0.97150835116871659</v>
      </c>
      <c r="AG717" s="30">
        <v>1.0521591349289603</v>
      </c>
      <c r="AH717" s="88">
        <v>0.85417205839376087</v>
      </c>
    </row>
    <row r="718" spans="1:34" ht="15" customHeight="1" x14ac:dyDescent="0.25">
      <c r="A718" s="47" t="s">
        <v>10</v>
      </c>
      <c r="B718" s="47" t="s">
        <v>11</v>
      </c>
      <c r="C718" s="47" t="s">
        <v>12</v>
      </c>
      <c r="D718" s="47" t="s">
        <v>13</v>
      </c>
      <c r="E718" s="47" t="s">
        <v>95</v>
      </c>
      <c r="F718" s="47" t="s">
        <v>96</v>
      </c>
      <c r="G718" s="47" t="s">
        <v>690</v>
      </c>
      <c r="H718" s="48" t="s">
        <v>18</v>
      </c>
      <c r="I718" s="49">
        <v>298</v>
      </c>
      <c r="J718" s="50">
        <v>2.7628438240000002E-4</v>
      </c>
      <c r="K718" s="50">
        <v>3.30085511E-4</v>
      </c>
      <c r="L718" s="50">
        <v>2.9181918199999994E-4</v>
      </c>
      <c r="M718" s="50">
        <v>2.6353332000000001E-4</v>
      </c>
      <c r="N718" s="50">
        <v>3.9420572399999999E-4</v>
      </c>
      <c r="O718" s="50">
        <v>3.2848018499999999E-4</v>
      </c>
      <c r="P718" s="50">
        <v>2.1409896419999995E-4</v>
      </c>
      <c r="Q718" s="50">
        <v>2.7606183600000005E-4</v>
      </c>
      <c r="R718" s="50">
        <v>2.3723279360000001E-4</v>
      </c>
      <c r="S718" s="50">
        <v>1.9544097560000002E-4</v>
      </c>
      <c r="T718" s="50">
        <v>2.9695828139999998E-4</v>
      </c>
      <c r="U718" s="50">
        <v>3.1234929600000008E-4</v>
      </c>
      <c r="V718" s="50">
        <v>3.5771526060476372E-4</v>
      </c>
      <c r="W718" s="50">
        <v>2.9380606580878472E-4</v>
      </c>
      <c r="X718" s="50">
        <v>7.09175743681795E-4</v>
      </c>
      <c r="Y718" s="50">
        <v>5.4152370880862456E-4</v>
      </c>
      <c r="Z718" s="50">
        <v>6.6290362742350817E-4</v>
      </c>
      <c r="AA718" s="50">
        <v>5.5374687774747673E-4</v>
      </c>
      <c r="AB718" s="50">
        <v>5.1521094049439004E-4</v>
      </c>
      <c r="AC718" s="50">
        <v>6.1663176941268675E-4</v>
      </c>
      <c r="AD718" s="50">
        <v>4.9398730000095408E-4</v>
      </c>
      <c r="AE718" s="50">
        <v>5.6768014947935488E-4</v>
      </c>
      <c r="AF718" s="50">
        <v>5.4603826602843744E-4</v>
      </c>
      <c r="AG718" s="30">
        <v>5.9136820484502104E-4</v>
      </c>
      <c r="AH718" s="88">
        <v>4.8008916145103879E-4</v>
      </c>
    </row>
    <row r="719" spans="1:34" ht="15" customHeight="1" x14ac:dyDescent="0.25">
      <c r="A719" s="47" t="s">
        <v>10</v>
      </c>
      <c r="B719" s="47" t="s">
        <v>11</v>
      </c>
      <c r="C719" s="47" t="s">
        <v>12</v>
      </c>
      <c r="D719" s="47" t="s">
        <v>13</v>
      </c>
      <c r="E719" s="47" t="s">
        <v>95</v>
      </c>
      <c r="F719" s="47" t="s">
        <v>96</v>
      </c>
      <c r="G719" s="47" t="s">
        <v>691</v>
      </c>
      <c r="H719" s="48" t="s">
        <v>16</v>
      </c>
      <c r="I719" s="49">
        <v>25</v>
      </c>
      <c r="J719" s="50">
        <v>3.6796632048604912E-5</v>
      </c>
      <c r="K719" s="50">
        <v>3.7260596677377462E-5</v>
      </c>
      <c r="L719" s="50">
        <v>4.1435396715287051E-5</v>
      </c>
      <c r="M719" s="50">
        <v>3.6730885431543591E-5</v>
      </c>
      <c r="N719" s="50">
        <v>4.9602226330647187E-5</v>
      </c>
      <c r="O719" s="50">
        <v>4.6040119686319516E-5</v>
      </c>
      <c r="P719" s="50">
        <v>3.6654863261305421E-5</v>
      </c>
      <c r="Q719" s="50">
        <v>3.9793308064004316E-5</v>
      </c>
      <c r="R719" s="50">
        <v>4.2165685000000001E-5</v>
      </c>
      <c r="S719" s="50">
        <v>3.8576519999999994E-5</v>
      </c>
      <c r="T719" s="50">
        <v>3.72313925E-5</v>
      </c>
      <c r="U719" s="50">
        <v>3.7377002500000002E-5</v>
      </c>
      <c r="V719" s="50">
        <v>2.2068992354588659E-5</v>
      </c>
      <c r="W719" s="50">
        <v>2.1820740762175451E-5</v>
      </c>
      <c r="X719" s="50">
        <v>2.1930976973286876E-5</v>
      </c>
      <c r="Y719" s="50">
        <v>2.5249031728700567E-5</v>
      </c>
      <c r="Z719" s="50">
        <v>3.0401888642585504E-5</v>
      </c>
      <c r="AA719" s="50">
        <v>3.1811922481082154E-5</v>
      </c>
      <c r="AB719" s="50">
        <v>3.0069313214110711E-5</v>
      </c>
      <c r="AC719" s="50">
        <v>3.4065506584347225E-5</v>
      </c>
      <c r="AD719" s="50">
        <v>2.5614454787098672E-5</v>
      </c>
      <c r="AE719" s="50">
        <v>2.1479113538294193E-5</v>
      </c>
      <c r="AF719" s="50">
        <v>1.9577429972484648E-5</v>
      </c>
      <c r="AG719" s="30">
        <v>1.8810782565771067E-5</v>
      </c>
      <c r="AH719" s="88">
        <v>2.2411136581207701E-5</v>
      </c>
    </row>
    <row r="720" spans="1:34" ht="15" customHeight="1" x14ac:dyDescent="0.25">
      <c r="A720" s="47" t="s">
        <v>10</v>
      </c>
      <c r="B720" s="47" t="s">
        <v>11</v>
      </c>
      <c r="C720" s="47" t="s">
        <v>12</v>
      </c>
      <c r="D720" s="47" t="s">
        <v>13</v>
      </c>
      <c r="E720" s="47" t="s">
        <v>95</v>
      </c>
      <c r="F720" s="47" t="s">
        <v>96</v>
      </c>
      <c r="G720" s="47" t="s">
        <v>691</v>
      </c>
      <c r="H720" s="48" t="s">
        <v>17</v>
      </c>
      <c r="I720" s="49">
        <v>1</v>
      </c>
      <c r="J720" s="50">
        <v>7.803829724868129E-2</v>
      </c>
      <c r="K720" s="50">
        <v>7.9022273433382126E-2</v>
      </c>
      <c r="L720" s="50">
        <v>8.7876189353780776E-2</v>
      </c>
      <c r="M720" s="50">
        <v>7.7898861823217647E-2</v>
      </c>
      <c r="N720" s="50">
        <v>0.10519640160203654</v>
      </c>
      <c r="O720" s="50">
        <v>9.7641885830746428E-2</v>
      </c>
      <c r="P720" s="50">
        <v>7.7737634004576533E-2</v>
      </c>
      <c r="Q720" s="50">
        <v>8.4393647742140365E-2</v>
      </c>
      <c r="R720" s="50">
        <v>8.9424984747999994E-2</v>
      </c>
      <c r="S720" s="50">
        <v>8.1813083615999996E-2</v>
      </c>
      <c r="T720" s="50">
        <v>7.8960337214000004E-2</v>
      </c>
      <c r="U720" s="50">
        <v>7.9269146902000001E-2</v>
      </c>
      <c r="V720" s="50">
        <v>4.6803918985611627E-2</v>
      </c>
      <c r="W720" s="50">
        <v>4.6277427008421697E-2</v>
      </c>
      <c r="X720" s="50">
        <v>4.6511215964946798E-2</v>
      </c>
      <c r="Y720" s="50">
        <v>5.3548146490228161E-2</v>
      </c>
      <c r="Z720" s="50">
        <v>6.4476325433195342E-2</v>
      </c>
      <c r="AA720" s="50">
        <v>6.7466725197879024E-2</v>
      </c>
      <c r="AB720" s="50">
        <v>6.3770999464485986E-2</v>
      </c>
      <c r="AC720" s="50">
        <v>7.2246126364083604E-2</v>
      </c>
      <c r="AD720" s="50">
        <v>5.4323135712478862E-2</v>
      </c>
      <c r="AE720" s="50">
        <v>4.5552903992014324E-2</v>
      </c>
      <c r="AF720" s="50">
        <v>4.1519813485645436E-2</v>
      </c>
      <c r="AG720" s="30">
        <v>3.9893907665487276E-2</v>
      </c>
      <c r="AH720" s="88">
        <v>4.7529538461425283E-2</v>
      </c>
    </row>
    <row r="721" spans="1:34" ht="15" customHeight="1" x14ac:dyDescent="0.25">
      <c r="A721" s="47" t="s">
        <v>10</v>
      </c>
      <c r="B721" s="47" t="s">
        <v>11</v>
      </c>
      <c r="C721" s="47" t="s">
        <v>12</v>
      </c>
      <c r="D721" s="47" t="s">
        <v>13</v>
      </c>
      <c r="E721" s="47" t="s">
        <v>95</v>
      </c>
      <c r="F721" s="47" t="s">
        <v>96</v>
      </c>
      <c r="G721" s="47" t="s">
        <v>691</v>
      </c>
      <c r="H721" s="48" t="s">
        <v>18</v>
      </c>
      <c r="I721" s="49">
        <v>298</v>
      </c>
      <c r="J721" s="50">
        <v>4.3861585401937055E-5</v>
      </c>
      <c r="K721" s="50">
        <v>4.4414631239433939E-5</v>
      </c>
      <c r="L721" s="50">
        <v>4.9390992884622169E-5</v>
      </c>
      <c r="M721" s="50">
        <v>4.3783215434399958E-5</v>
      </c>
      <c r="N721" s="50">
        <v>5.9125853786131448E-5</v>
      </c>
      <c r="O721" s="50">
        <v>5.4879822666092855E-5</v>
      </c>
      <c r="P721" s="50">
        <v>4.3692597007476063E-5</v>
      </c>
      <c r="Q721" s="50">
        <v>4.7433623212293151E-5</v>
      </c>
      <c r="R721" s="50">
        <v>5.0261496519999993E-5</v>
      </c>
      <c r="S721" s="50">
        <v>4.5983211839999999E-5</v>
      </c>
      <c r="T721" s="50">
        <v>4.4379819860000002E-5</v>
      </c>
      <c r="U721" s="50">
        <v>4.4553386979999997E-5</v>
      </c>
      <c r="V721" s="50">
        <v>2.6306238886669681E-5</v>
      </c>
      <c r="W721" s="50">
        <v>2.6010322988513142E-5</v>
      </c>
      <c r="X721" s="50">
        <v>2.6141724552157956E-5</v>
      </c>
      <c r="Y721" s="50">
        <v>3.0096845820611085E-5</v>
      </c>
      <c r="Z721" s="50">
        <v>3.6239051261961923E-5</v>
      </c>
      <c r="AA721" s="50">
        <v>3.7919811597449932E-5</v>
      </c>
      <c r="AB721" s="50">
        <v>3.5842621351219967E-5</v>
      </c>
      <c r="AC721" s="50">
        <v>4.060608384854189E-5</v>
      </c>
      <c r="AD721" s="50">
        <v>3.0532430106221619E-5</v>
      </c>
      <c r="AE721" s="50">
        <v>2.5603103337646679E-5</v>
      </c>
      <c r="AF721" s="50">
        <v>2.33362965272017E-5</v>
      </c>
      <c r="AG721" s="30">
        <v>2.2422452818399113E-5</v>
      </c>
      <c r="AH721" s="88">
        <v>2.6714074804799581E-5</v>
      </c>
    </row>
    <row r="722" spans="1:34" ht="15" customHeight="1" x14ac:dyDescent="0.25">
      <c r="A722" s="47" t="s">
        <v>10</v>
      </c>
      <c r="B722" s="47" t="s">
        <v>11</v>
      </c>
      <c r="C722" s="47" t="s">
        <v>12</v>
      </c>
      <c r="D722" s="47" t="s">
        <v>100</v>
      </c>
      <c r="E722" s="47" t="s">
        <v>94</v>
      </c>
      <c r="F722" s="47" t="s">
        <v>94</v>
      </c>
      <c r="G722" s="47" t="s">
        <v>634</v>
      </c>
      <c r="H722" s="48" t="s">
        <v>16</v>
      </c>
      <c r="I722" s="49">
        <v>25</v>
      </c>
      <c r="J722" s="50">
        <v>3.8260979597046495E-4</v>
      </c>
      <c r="K722" s="50">
        <v>3.4319242044301989E-4</v>
      </c>
      <c r="L722" s="50">
        <v>3.3947596057843022E-4</v>
      </c>
      <c r="M722" s="50">
        <v>1.8974725456575052E-4</v>
      </c>
      <c r="N722" s="50">
        <v>2.227677947314855E-4</v>
      </c>
      <c r="O722" s="50">
        <v>2.0225996815076663E-4</v>
      </c>
      <c r="P722" s="50">
        <v>2.263502431418845E-4</v>
      </c>
      <c r="Q722" s="50">
        <v>2.5789307969886597E-4</v>
      </c>
      <c r="R722" s="50">
        <v>3.3472339499999998E-4</v>
      </c>
      <c r="S722" s="50">
        <v>2.366570625E-4</v>
      </c>
      <c r="T722" s="50">
        <v>2.9688054500000001E-4</v>
      </c>
      <c r="U722" s="50">
        <v>3.2192681499999999E-4</v>
      </c>
      <c r="V722" s="50">
        <v>2.9833078950697382E-4</v>
      </c>
      <c r="W722" s="50">
        <v>3.0930287757724331E-4</v>
      </c>
      <c r="X722" s="50">
        <v>3.3962371517996901E-4</v>
      </c>
      <c r="Y722" s="50">
        <v>3.2054210410509135E-4</v>
      </c>
      <c r="Z722" s="50">
        <v>3.1872348268243144E-4</v>
      </c>
      <c r="AA722" s="50">
        <v>2.9921985106260969E-4</v>
      </c>
      <c r="AB722" s="50">
        <v>2.8514070363222076E-4</v>
      </c>
      <c r="AC722" s="50">
        <v>2.861146384954094E-4</v>
      </c>
      <c r="AD722" s="50">
        <v>2.2285909214432107E-4</v>
      </c>
      <c r="AE722" s="50">
        <v>2.494050979001297E-4</v>
      </c>
      <c r="AF722" s="50">
        <v>2.4167198407956799E-4</v>
      </c>
      <c r="AG722" s="30">
        <v>2.3499999032534626E-4</v>
      </c>
      <c r="AH722" s="88">
        <v>2.3338053157602405E-4</v>
      </c>
    </row>
    <row r="723" spans="1:34" ht="15" customHeight="1" x14ac:dyDescent="0.25">
      <c r="A723" s="47" t="s">
        <v>10</v>
      </c>
      <c r="B723" s="47" t="s">
        <v>11</v>
      </c>
      <c r="C723" s="47" t="s">
        <v>12</v>
      </c>
      <c r="D723" s="47" t="s">
        <v>100</v>
      </c>
      <c r="E723" s="47" t="s">
        <v>94</v>
      </c>
      <c r="F723" s="47" t="s">
        <v>94</v>
      </c>
      <c r="G723" s="47" t="s">
        <v>634</v>
      </c>
      <c r="H723" s="48" t="s">
        <v>17</v>
      </c>
      <c r="I723" s="49">
        <v>1</v>
      </c>
      <c r="J723" s="50">
        <v>0.81143885529416204</v>
      </c>
      <c r="K723" s="50">
        <v>0.72784248527555651</v>
      </c>
      <c r="L723" s="50">
        <v>0.71996061719473481</v>
      </c>
      <c r="M723" s="50">
        <v>0.40241597748304364</v>
      </c>
      <c r="N723" s="50">
        <v>0.47244593906653443</v>
      </c>
      <c r="O723" s="50">
        <v>0.42895294045414589</v>
      </c>
      <c r="P723" s="50">
        <v>0.48004359565530863</v>
      </c>
      <c r="Q723" s="50">
        <v>0.54693964342535495</v>
      </c>
      <c r="R723" s="50">
        <v>0.709881376116</v>
      </c>
      <c r="S723" s="50">
        <v>0.50190229814999998</v>
      </c>
      <c r="T723" s="50">
        <v>0.62962425983600001</v>
      </c>
      <c r="U723" s="50">
        <v>0.68274238925200004</v>
      </c>
      <c r="V723" s="50">
        <v>0.63269993838639005</v>
      </c>
      <c r="W723" s="50">
        <v>0.65596954276581765</v>
      </c>
      <c r="X723" s="50">
        <v>0.72027397515367819</v>
      </c>
      <c r="Y723" s="50">
        <v>0.67980569438607774</v>
      </c>
      <c r="Z723" s="50">
        <v>0.67594876207290067</v>
      </c>
      <c r="AA723" s="50">
        <v>0.63458546013358252</v>
      </c>
      <c r="AB723" s="50">
        <v>0.60472640426321378</v>
      </c>
      <c r="AC723" s="50">
        <v>0.6067919253210643</v>
      </c>
      <c r="AD723" s="50">
        <v>0.47263956261967605</v>
      </c>
      <c r="AE723" s="50">
        <v>0.52893833162659509</v>
      </c>
      <c r="AF723" s="50">
        <v>0.51253794383594786</v>
      </c>
      <c r="AG723" s="30">
        <v>0.49838797948199437</v>
      </c>
      <c r="AH723" s="88">
        <v>0.49495343136643183</v>
      </c>
    </row>
    <row r="724" spans="1:34" ht="15" customHeight="1" x14ac:dyDescent="0.25">
      <c r="A724" s="47" t="s">
        <v>10</v>
      </c>
      <c r="B724" s="47" t="s">
        <v>11</v>
      </c>
      <c r="C724" s="47" t="s">
        <v>12</v>
      </c>
      <c r="D724" s="47" t="s">
        <v>100</v>
      </c>
      <c r="E724" s="47" t="s">
        <v>94</v>
      </c>
      <c r="F724" s="47" t="s">
        <v>94</v>
      </c>
      <c r="G724" s="47" t="s">
        <v>634</v>
      </c>
      <c r="H724" s="48" t="s">
        <v>18</v>
      </c>
      <c r="I724" s="49">
        <v>298</v>
      </c>
      <c r="J724" s="50">
        <v>4.5607087679679423E-4</v>
      </c>
      <c r="K724" s="50">
        <v>4.0908536516807959E-4</v>
      </c>
      <c r="L724" s="50">
        <v>4.0465534500948888E-4</v>
      </c>
      <c r="M724" s="50">
        <v>2.2617872744237462E-4</v>
      </c>
      <c r="N724" s="50">
        <v>2.655392113199307E-4</v>
      </c>
      <c r="O724" s="50">
        <v>2.4109388203571384E-4</v>
      </c>
      <c r="P724" s="50">
        <v>2.6980948982512635E-4</v>
      </c>
      <c r="Q724" s="50">
        <v>3.0740855100104818E-4</v>
      </c>
      <c r="R724" s="50">
        <v>3.9899028683999999E-4</v>
      </c>
      <c r="S724" s="50">
        <v>2.820952185E-4</v>
      </c>
      <c r="T724" s="50">
        <v>3.5388160964E-4</v>
      </c>
      <c r="U724" s="50">
        <v>3.8373676348000001E-4</v>
      </c>
      <c r="V724" s="50">
        <v>3.5561030109231283E-4</v>
      </c>
      <c r="W724" s="50">
        <v>3.6868903007207412E-4</v>
      </c>
      <c r="X724" s="50">
        <v>4.048314684945231E-4</v>
      </c>
      <c r="Y724" s="50">
        <v>3.8208618809326895E-4</v>
      </c>
      <c r="Z724" s="50">
        <v>3.799183913574583E-4</v>
      </c>
      <c r="AA724" s="50">
        <v>3.5667006246663073E-4</v>
      </c>
      <c r="AB724" s="50">
        <v>3.3988771872960717E-4</v>
      </c>
      <c r="AC724" s="50">
        <v>3.4104864908652806E-4</v>
      </c>
      <c r="AD724" s="50">
        <v>2.656480378360307E-4</v>
      </c>
      <c r="AE724" s="50">
        <v>2.9729087669695469E-4</v>
      </c>
      <c r="AF724" s="50">
        <v>2.8807300502284511E-4</v>
      </c>
      <c r="AG724" s="30">
        <v>2.8011998846781276E-4</v>
      </c>
      <c r="AH724" s="88">
        <v>2.7818959363862071E-4</v>
      </c>
    </row>
    <row r="725" spans="1:34" ht="15" customHeight="1" x14ac:dyDescent="0.25">
      <c r="A725" s="47" t="s">
        <v>10</v>
      </c>
      <c r="B725" s="47" t="s">
        <v>11</v>
      </c>
      <c r="C725" s="47" t="s">
        <v>12</v>
      </c>
      <c r="D725" s="47" t="s">
        <v>100</v>
      </c>
      <c r="E725" s="47" t="s">
        <v>564</v>
      </c>
      <c r="F725" s="47" t="s">
        <v>94</v>
      </c>
      <c r="G725" s="47" t="s">
        <v>635</v>
      </c>
      <c r="H725" s="48" t="s">
        <v>16</v>
      </c>
      <c r="I725" s="49">
        <v>25</v>
      </c>
      <c r="J725" s="50">
        <v>2.7588350662766076E-4</v>
      </c>
      <c r="K725" s="50">
        <v>2.8233485454912604E-4</v>
      </c>
      <c r="L725" s="50">
        <v>2.3856411446736736E-4</v>
      </c>
      <c r="M725" s="50">
        <v>2.1213859800168765E-4</v>
      </c>
      <c r="N725" s="50">
        <v>2.6618560434702967E-4</v>
      </c>
      <c r="O725" s="50">
        <v>2.4766989810999843E-4</v>
      </c>
      <c r="P725" s="50">
        <v>2.2534835107677775E-4</v>
      </c>
      <c r="Q725" s="50">
        <v>2.6800810492631208E-4</v>
      </c>
      <c r="R725" s="50">
        <v>4.2544890012500034E-4</v>
      </c>
      <c r="S725" s="50">
        <v>3.9487402695000004E-4</v>
      </c>
      <c r="T725" s="50">
        <v>3.7581123625000072E-4</v>
      </c>
      <c r="U725" s="50">
        <v>4.1588343807499975E-4</v>
      </c>
      <c r="V725" s="50">
        <v>4.1034037776629419E-4</v>
      </c>
      <c r="W725" s="50">
        <v>4.3255260316740453E-4</v>
      </c>
      <c r="X725" s="50">
        <v>4.8309099577705775E-4</v>
      </c>
      <c r="Y725" s="50">
        <v>5.2329456700606547E-4</v>
      </c>
      <c r="Z725" s="50">
        <v>4.9623257429747805E-4</v>
      </c>
      <c r="AA725" s="50">
        <v>4.467464554924442E-4</v>
      </c>
      <c r="AB725" s="50">
        <v>4.1495217555581468E-4</v>
      </c>
      <c r="AC725" s="50">
        <v>4.3134815796375472E-4</v>
      </c>
      <c r="AD725" s="50">
        <v>4.2384286798198187E-4</v>
      </c>
      <c r="AE725" s="50">
        <v>3.737430083810663E-4</v>
      </c>
      <c r="AF725" s="50">
        <v>3.9004844715788818E-4</v>
      </c>
      <c r="AG725" s="30">
        <v>3.9579879714099286E-4</v>
      </c>
      <c r="AH725" s="88">
        <v>4.2341311071531575E-4</v>
      </c>
    </row>
    <row r="726" spans="1:34" ht="15" customHeight="1" x14ac:dyDescent="0.25">
      <c r="A726" s="47" t="s">
        <v>10</v>
      </c>
      <c r="B726" s="47" t="s">
        <v>11</v>
      </c>
      <c r="C726" s="47" t="s">
        <v>12</v>
      </c>
      <c r="D726" s="47" t="s">
        <v>100</v>
      </c>
      <c r="E726" s="47" t="s">
        <v>564</v>
      </c>
      <c r="F726" s="47" t="s">
        <v>94</v>
      </c>
      <c r="G726" s="47" t="s">
        <v>635</v>
      </c>
      <c r="H726" s="48" t="s">
        <v>17</v>
      </c>
      <c r="I726" s="49">
        <v>1</v>
      </c>
      <c r="J726" s="50">
        <v>0.58509374085594312</v>
      </c>
      <c r="K726" s="50">
        <v>0.5987757595277865</v>
      </c>
      <c r="L726" s="50">
        <v>0.50594677396239274</v>
      </c>
      <c r="M726" s="50">
        <v>0.44990353864197918</v>
      </c>
      <c r="N726" s="50">
        <v>0.56452642969918065</v>
      </c>
      <c r="O726" s="50">
        <v>0.5252583199116847</v>
      </c>
      <c r="P726" s="50">
        <v>0.47791878296363027</v>
      </c>
      <c r="Q726" s="50">
        <v>0.56839158892772268</v>
      </c>
      <c r="R726" s="50">
        <v>0.90229202738510084</v>
      </c>
      <c r="S726" s="50">
        <v>0.83744883635556022</v>
      </c>
      <c r="T726" s="50">
        <v>0.79702046983900154</v>
      </c>
      <c r="U726" s="50">
        <v>0.88200559546945956</v>
      </c>
      <c r="V726" s="50">
        <v>0.87024987316675673</v>
      </c>
      <c r="W726" s="50">
        <v>0.91735756079743136</v>
      </c>
      <c r="X726" s="50">
        <v>1.0245393838439842</v>
      </c>
      <c r="Y726" s="50">
        <v>1.1098031177064636</v>
      </c>
      <c r="Z726" s="50">
        <v>1.0524100435700914</v>
      </c>
      <c r="AA726" s="50">
        <v>0.94745988280837579</v>
      </c>
      <c r="AB726" s="50">
        <v>0.88003057391877171</v>
      </c>
      <c r="AC726" s="50">
        <v>0.91480317340953088</v>
      </c>
      <c r="AD726" s="50">
        <v>0.89888595441618702</v>
      </c>
      <c r="AE726" s="50">
        <v>0.79263417217456555</v>
      </c>
      <c r="AF726" s="50">
        <v>0.82721474673244921</v>
      </c>
      <c r="AG726" s="30">
        <v>0.83941008897661784</v>
      </c>
      <c r="AH726" s="88">
        <v>0.89797452520504162</v>
      </c>
    </row>
    <row r="727" spans="1:34" ht="15" customHeight="1" x14ac:dyDescent="0.25">
      <c r="A727" s="47" t="s">
        <v>10</v>
      </c>
      <c r="B727" s="47" t="s">
        <v>11</v>
      </c>
      <c r="C727" s="47" t="s">
        <v>12</v>
      </c>
      <c r="D727" s="47" t="s">
        <v>100</v>
      </c>
      <c r="E727" s="47" t="s">
        <v>564</v>
      </c>
      <c r="F727" s="47" t="s">
        <v>94</v>
      </c>
      <c r="G727" s="47" t="s">
        <v>635</v>
      </c>
      <c r="H727" s="48" t="s">
        <v>18</v>
      </c>
      <c r="I727" s="49">
        <v>298</v>
      </c>
      <c r="J727" s="50">
        <v>3.2885313990017168E-4</v>
      </c>
      <c r="K727" s="50">
        <v>3.3654314662255824E-4</v>
      </c>
      <c r="L727" s="50">
        <v>2.8436842444510191E-4</v>
      </c>
      <c r="M727" s="50">
        <v>2.5286920881801168E-4</v>
      </c>
      <c r="N727" s="50">
        <v>3.1729324038165941E-4</v>
      </c>
      <c r="O727" s="50">
        <v>2.9522251854711821E-4</v>
      </c>
      <c r="P727" s="50">
        <v>2.6861523448351907E-4</v>
      </c>
      <c r="Q727" s="50">
        <v>3.1946566107216408E-4</v>
      </c>
      <c r="R727" s="50">
        <v>5.0713508894900043E-4</v>
      </c>
      <c r="S727" s="50">
        <v>4.7068984012440005E-4</v>
      </c>
      <c r="T727" s="50">
        <v>4.4796699361000092E-4</v>
      </c>
      <c r="U727" s="50">
        <v>4.9573305818539969E-4</v>
      </c>
      <c r="V727" s="50">
        <v>4.8912573029742266E-4</v>
      </c>
      <c r="W727" s="50">
        <v>5.1560270297554614E-4</v>
      </c>
      <c r="X727" s="50">
        <v>5.7584446696625294E-4</v>
      </c>
      <c r="Y727" s="50">
        <v>6.2376712387123001E-4</v>
      </c>
      <c r="Z727" s="50">
        <v>5.9150922856259381E-4</v>
      </c>
      <c r="AA727" s="50">
        <v>5.3252177494699361E-4</v>
      </c>
      <c r="AB727" s="50">
        <v>4.9462299326253115E-4</v>
      </c>
      <c r="AC727" s="50">
        <v>5.1416700429279566E-4</v>
      </c>
      <c r="AD727" s="50">
        <v>5.0522069863452243E-4</v>
      </c>
      <c r="AE727" s="50">
        <v>4.4550166599023112E-4</v>
      </c>
      <c r="AF727" s="50">
        <v>4.6493774901220275E-4</v>
      </c>
      <c r="AG727" s="30">
        <v>4.717921661920636E-4</v>
      </c>
      <c r="AH727" s="88">
        <v>5.0470842797265643E-4</v>
      </c>
    </row>
    <row r="728" spans="1:34" ht="15" customHeight="1" x14ac:dyDescent="0.25">
      <c r="A728" s="47" t="s">
        <v>10</v>
      </c>
      <c r="B728" s="47" t="s">
        <v>11</v>
      </c>
      <c r="C728" s="47" t="s">
        <v>12</v>
      </c>
      <c r="D728" s="47" t="s">
        <v>100</v>
      </c>
      <c r="E728" s="47" t="s">
        <v>101</v>
      </c>
      <c r="F728" s="47" t="s">
        <v>94</v>
      </c>
      <c r="G728" s="47" t="s">
        <v>636</v>
      </c>
      <c r="H728" s="48" t="s">
        <v>16</v>
      </c>
      <c r="I728" s="49">
        <v>25</v>
      </c>
      <c r="J728" s="50">
        <v>7.0438425268292944E-5</v>
      </c>
      <c r="K728" s="50">
        <v>5.8223180867577508E-5</v>
      </c>
      <c r="L728" s="50">
        <v>5.7722809269197181E-5</v>
      </c>
      <c r="M728" s="50">
        <v>6.5998423733972322E-5</v>
      </c>
      <c r="N728" s="50">
        <v>7.0096359367934812E-5</v>
      </c>
      <c r="O728" s="50">
        <v>6.2200021779382491E-5</v>
      </c>
      <c r="P728" s="50">
        <v>5.8824303855163664E-5</v>
      </c>
      <c r="Q728" s="50">
        <v>5.7323731968589161E-5</v>
      </c>
      <c r="R728" s="50">
        <v>5.1780377499999998E-5</v>
      </c>
      <c r="S728" s="50">
        <v>4.9230985274999996E-5</v>
      </c>
      <c r="T728" s="50">
        <v>3.7761884750000002E-5</v>
      </c>
      <c r="U728" s="50">
        <v>4.1851810750000002E-5</v>
      </c>
      <c r="V728" s="50">
        <v>3.375752260793144E-5</v>
      </c>
      <c r="W728" s="50">
        <v>4.0603516261657248E-5</v>
      </c>
      <c r="X728" s="50">
        <v>3.69981983108458E-5</v>
      </c>
      <c r="Y728" s="50">
        <v>3.6740772272405419E-5</v>
      </c>
      <c r="Z728" s="50">
        <v>3.5054082965701488E-5</v>
      </c>
      <c r="AA728" s="50">
        <v>2.9607200127417974E-5</v>
      </c>
      <c r="AB728" s="50">
        <v>2.8402329126446498E-5</v>
      </c>
      <c r="AC728" s="50">
        <v>2.7888366072200901E-5</v>
      </c>
      <c r="AD728" s="50">
        <v>2.107559498970021E-5</v>
      </c>
      <c r="AE728" s="50">
        <v>1.7871284378177133E-5</v>
      </c>
      <c r="AF728" s="50">
        <v>1.7477331954225933E-5</v>
      </c>
      <c r="AG728" s="30">
        <v>1.1207424850108329E-5</v>
      </c>
      <c r="AH728" s="88">
        <v>1.0098439309684148E-5</v>
      </c>
    </row>
    <row r="729" spans="1:34" ht="15" customHeight="1" x14ac:dyDescent="0.25">
      <c r="A729" s="47" t="s">
        <v>10</v>
      </c>
      <c r="B729" s="47" t="s">
        <v>11</v>
      </c>
      <c r="C729" s="47" t="s">
        <v>12</v>
      </c>
      <c r="D729" s="47" t="s">
        <v>100</v>
      </c>
      <c r="E729" s="47" t="s">
        <v>101</v>
      </c>
      <c r="F729" s="47" t="s">
        <v>94</v>
      </c>
      <c r="G729" s="47" t="s">
        <v>636</v>
      </c>
      <c r="H729" s="48" t="s">
        <v>17</v>
      </c>
      <c r="I729" s="49">
        <v>1</v>
      </c>
      <c r="J729" s="50">
        <v>0.1493858123089957</v>
      </c>
      <c r="K729" s="50">
        <v>0.12347972198395839</v>
      </c>
      <c r="L729" s="50">
        <v>0.12241853389811337</v>
      </c>
      <c r="M729" s="50">
        <v>0.13996945705500849</v>
      </c>
      <c r="N729" s="50">
        <v>0.14866035894751614</v>
      </c>
      <c r="O729" s="50">
        <v>0.13191380618971438</v>
      </c>
      <c r="P729" s="50">
        <v>0.12475458361603108</v>
      </c>
      <c r="Q729" s="50">
        <v>0.12157217075898388</v>
      </c>
      <c r="R729" s="50">
        <v>0.109815824602</v>
      </c>
      <c r="S729" s="50">
        <v>0.10440907357122001</v>
      </c>
      <c r="T729" s="50">
        <v>8.0085405177800009E-2</v>
      </c>
      <c r="U729" s="50">
        <v>8.875932023859999E-2</v>
      </c>
      <c r="V729" s="50">
        <v>7.1592953946901003E-2</v>
      </c>
      <c r="W729" s="50">
        <v>8.6111937287722692E-2</v>
      </c>
      <c r="X729" s="50">
        <v>7.8465778977641773E-2</v>
      </c>
      <c r="Y729" s="50">
        <v>7.7919829835317395E-2</v>
      </c>
      <c r="Z729" s="50">
        <v>7.4342699153659736E-2</v>
      </c>
      <c r="AA729" s="50">
        <v>6.279095003022804E-2</v>
      </c>
      <c r="AB729" s="50">
        <v>6.0235659611367731E-2</v>
      </c>
      <c r="AC729" s="50">
        <v>5.9145646765923675E-2</v>
      </c>
      <c r="AD729" s="50">
        <v>4.4697121854156197E-2</v>
      </c>
      <c r="AE729" s="50">
        <v>3.7901419909238059E-2</v>
      </c>
      <c r="AF729" s="50">
        <v>3.7065925608522364E-2</v>
      </c>
      <c r="AG729" s="30">
        <v>2.3768706622109746E-2</v>
      </c>
      <c r="AH729" s="88">
        <v>2.1416770087978137E-2</v>
      </c>
    </row>
    <row r="730" spans="1:34" ht="15" customHeight="1" x14ac:dyDescent="0.25">
      <c r="A730" s="47" t="s">
        <v>10</v>
      </c>
      <c r="B730" s="47" t="s">
        <v>11</v>
      </c>
      <c r="C730" s="47" t="s">
        <v>12</v>
      </c>
      <c r="D730" s="47" t="s">
        <v>100</v>
      </c>
      <c r="E730" s="47" t="s">
        <v>101</v>
      </c>
      <c r="F730" s="47" t="s">
        <v>94</v>
      </c>
      <c r="G730" s="47" t="s">
        <v>636</v>
      </c>
      <c r="H730" s="48" t="s">
        <v>18</v>
      </c>
      <c r="I730" s="49">
        <v>298</v>
      </c>
      <c r="J730" s="50">
        <v>8.3962602919805194E-5</v>
      </c>
      <c r="K730" s="50">
        <v>6.9402031594152395E-5</v>
      </c>
      <c r="L730" s="50">
        <v>6.8805588648883031E-5</v>
      </c>
      <c r="M730" s="50">
        <v>7.8670121090894992E-5</v>
      </c>
      <c r="N730" s="50">
        <v>8.3554860366578295E-5</v>
      </c>
      <c r="O730" s="50">
        <v>7.4142425961023923E-5</v>
      </c>
      <c r="P730" s="50">
        <v>7.0118570195355079E-5</v>
      </c>
      <c r="Q730" s="50">
        <v>6.8329888506558274E-5</v>
      </c>
      <c r="R730" s="50">
        <v>6.1722209979999998E-5</v>
      </c>
      <c r="S730" s="50">
        <v>5.8683334447799994E-5</v>
      </c>
      <c r="T730" s="50">
        <v>4.5012166621999993E-5</v>
      </c>
      <c r="U730" s="50">
        <v>4.9887358413999995E-5</v>
      </c>
      <c r="V730" s="50">
        <v>4.0238966948654281E-5</v>
      </c>
      <c r="W730" s="50">
        <v>4.8399391383895435E-5</v>
      </c>
      <c r="X730" s="50">
        <v>4.4101852386528192E-5</v>
      </c>
      <c r="Y730" s="50">
        <v>4.3795000548707262E-5</v>
      </c>
      <c r="Z730" s="50">
        <v>4.1784466895116189E-5</v>
      </c>
      <c r="AA730" s="50">
        <v>3.5291782551882227E-5</v>
      </c>
      <c r="AB730" s="50">
        <v>3.3855576318724223E-5</v>
      </c>
      <c r="AC730" s="50">
        <v>3.3242932358063474E-5</v>
      </c>
      <c r="AD730" s="50">
        <v>2.5122109227722652E-5</v>
      </c>
      <c r="AE730" s="50">
        <v>2.1302570978787143E-5</v>
      </c>
      <c r="AF730" s="50">
        <v>2.0832979689437319E-5</v>
      </c>
      <c r="AG730" s="30">
        <v>1.3359250421329131E-5</v>
      </c>
      <c r="AH730" s="88">
        <v>1.2037339657143506E-5</v>
      </c>
    </row>
    <row r="731" spans="1:34" ht="15" customHeight="1" x14ac:dyDescent="0.25">
      <c r="A731" s="47" t="s">
        <v>10</v>
      </c>
      <c r="B731" s="47" t="s">
        <v>11</v>
      </c>
      <c r="C731" s="47" t="s">
        <v>12</v>
      </c>
      <c r="D731" s="47" t="s">
        <v>100</v>
      </c>
      <c r="E731" s="47" t="s">
        <v>101</v>
      </c>
      <c r="F731" s="47" t="s">
        <v>94</v>
      </c>
      <c r="G731" s="47" t="s">
        <v>637</v>
      </c>
      <c r="H731" s="48" t="s">
        <v>16</v>
      </c>
      <c r="I731" s="49">
        <v>25</v>
      </c>
      <c r="J731" s="50">
        <v>4.0735493531129002E-4</v>
      </c>
      <c r="K731" s="50">
        <v>5.0849808163547694E-4</v>
      </c>
      <c r="L731" s="50">
        <v>3.1905856249052925E-4</v>
      </c>
      <c r="M731" s="50">
        <v>2.554149952448739E-4</v>
      </c>
      <c r="N731" s="50">
        <v>3.0411305110309003E-4</v>
      </c>
      <c r="O731" s="50">
        <v>2.5859214526552816E-4</v>
      </c>
      <c r="P731" s="50">
        <v>2.7178364230168075E-4</v>
      </c>
      <c r="Q731" s="50">
        <v>2.246637366024749E-4</v>
      </c>
      <c r="R731" s="50">
        <v>1.8370414000000001E-4</v>
      </c>
      <c r="S731" s="50">
        <v>1.5712009000000001E-4</v>
      </c>
      <c r="T731" s="50">
        <v>1.6463358999999999E-4</v>
      </c>
      <c r="U731" s="50">
        <v>1.8180776999999999E-4</v>
      </c>
      <c r="V731" s="50">
        <v>1.6261743095873302E-4</v>
      </c>
      <c r="W731" s="50">
        <v>1.5946371201963364E-4</v>
      </c>
      <c r="X731" s="50">
        <v>1.6310256597282033E-4</v>
      </c>
      <c r="Y731" s="50">
        <v>1.8008166909400688E-4</v>
      </c>
      <c r="Z731" s="50">
        <v>1.5884114354954013E-4</v>
      </c>
      <c r="AA731" s="50">
        <v>1.4475669552717433E-4</v>
      </c>
      <c r="AB731" s="50">
        <v>1.3958642025270211E-4</v>
      </c>
      <c r="AC731" s="50">
        <v>1.4236089320831207E-4</v>
      </c>
      <c r="AD731" s="50">
        <v>1.2723472491437269E-4</v>
      </c>
      <c r="AE731" s="50">
        <v>1.3124996062438023E-4</v>
      </c>
      <c r="AF731" s="50">
        <v>1.3216010244544279E-4</v>
      </c>
      <c r="AG731" s="30">
        <v>1.1502975772615266E-4</v>
      </c>
      <c r="AH731" s="88">
        <v>1.2029171053979762E-4</v>
      </c>
    </row>
    <row r="732" spans="1:34" ht="15" customHeight="1" x14ac:dyDescent="0.25">
      <c r="A732" s="47" t="s">
        <v>10</v>
      </c>
      <c r="B732" s="47" t="s">
        <v>11</v>
      </c>
      <c r="C732" s="47" t="s">
        <v>12</v>
      </c>
      <c r="D732" s="47" t="s">
        <v>100</v>
      </c>
      <c r="E732" s="47" t="s">
        <v>101</v>
      </c>
      <c r="F732" s="47" t="s">
        <v>94</v>
      </c>
      <c r="G732" s="47" t="s">
        <v>637</v>
      </c>
      <c r="H732" s="48" t="s">
        <v>17</v>
      </c>
      <c r="I732" s="49">
        <v>1</v>
      </c>
      <c r="J732" s="50">
        <v>0.8639183468081838</v>
      </c>
      <c r="K732" s="50">
        <v>1.0784227315325194</v>
      </c>
      <c r="L732" s="50">
        <v>0.67665939932991448</v>
      </c>
      <c r="M732" s="50">
        <v>0.54168412191532866</v>
      </c>
      <c r="N732" s="50">
        <v>0.64496295877943333</v>
      </c>
      <c r="O732" s="50">
        <v>0.54842222167913213</v>
      </c>
      <c r="P732" s="50">
        <v>0.57639874859340456</v>
      </c>
      <c r="Q732" s="50">
        <v>0.47646685258652877</v>
      </c>
      <c r="R732" s="50">
        <v>0.38959974011199999</v>
      </c>
      <c r="S732" s="50">
        <v>0.333220286872</v>
      </c>
      <c r="T732" s="50">
        <v>0.34915491767200002</v>
      </c>
      <c r="U732" s="50">
        <v>0.38557791861599999</v>
      </c>
      <c r="V732" s="50">
        <v>0.34487904757728094</v>
      </c>
      <c r="W732" s="50">
        <v>0.33819064045123909</v>
      </c>
      <c r="X732" s="50">
        <v>0.34590792191515735</v>
      </c>
      <c r="Y732" s="50">
        <v>0.38191720381456984</v>
      </c>
      <c r="Z732" s="50">
        <v>0.33687029723986467</v>
      </c>
      <c r="AA732" s="50">
        <v>0.30699999987403132</v>
      </c>
      <c r="AB732" s="50">
        <v>0.29603488007193063</v>
      </c>
      <c r="AC732" s="50">
        <v>0.30191898231618819</v>
      </c>
      <c r="AD732" s="50">
        <v>0.26983940459840161</v>
      </c>
      <c r="AE732" s="50">
        <v>0.27835491649218552</v>
      </c>
      <c r="AF732" s="50">
        <v>0.28028514526629505</v>
      </c>
      <c r="AG732" s="30">
        <v>0.24395511018562455</v>
      </c>
      <c r="AH732" s="88">
        <v>0.25511465971280278</v>
      </c>
    </row>
    <row r="733" spans="1:34" ht="15" customHeight="1" x14ac:dyDescent="0.25">
      <c r="A733" s="47" t="s">
        <v>10</v>
      </c>
      <c r="B733" s="47" t="s">
        <v>11</v>
      </c>
      <c r="C733" s="47" t="s">
        <v>12</v>
      </c>
      <c r="D733" s="47" t="s">
        <v>100</v>
      </c>
      <c r="E733" s="47" t="s">
        <v>101</v>
      </c>
      <c r="F733" s="47" t="s">
        <v>94</v>
      </c>
      <c r="G733" s="47" t="s">
        <v>637</v>
      </c>
      <c r="H733" s="48" t="s">
        <v>18</v>
      </c>
      <c r="I733" s="49">
        <v>298</v>
      </c>
      <c r="J733" s="50">
        <v>4.8556708289105774E-4</v>
      </c>
      <c r="K733" s="50">
        <v>6.0612971330948836E-4</v>
      </c>
      <c r="L733" s="50">
        <v>3.803178064887108E-4</v>
      </c>
      <c r="M733" s="50">
        <v>3.0445467433188971E-4</v>
      </c>
      <c r="N733" s="50">
        <v>3.6250275691488332E-4</v>
      </c>
      <c r="O733" s="50">
        <v>3.0824183715650959E-4</v>
      </c>
      <c r="P733" s="50">
        <v>3.2396610162360349E-4</v>
      </c>
      <c r="Q733" s="50">
        <v>2.6779917403015009E-4</v>
      </c>
      <c r="R733" s="50">
        <v>2.1897533488E-4</v>
      </c>
      <c r="S733" s="50">
        <v>1.8728714728E-4</v>
      </c>
      <c r="T733" s="50">
        <v>1.9624323928E-4</v>
      </c>
      <c r="U733" s="50">
        <v>2.1671486183999999E-4</v>
      </c>
      <c r="V733" s="50">
        <v>1.9383997770280973E-4</v>
      </c>
      <c r="W733" s="50">
        <v>1.900807447274033E-4</v>
      </c>
      <c r="X733" s="50">
        <v>1.9441825863960186E-4</v>
      </c>
      <c r="Y733" s="50">
        <v>2.1465734956005626E-4</v>
      </c>
      <c r="Z733" s="50">
        <v>1.8933864311105185E-4</v>
      </c>
      <c r="AA733" s="50">
        <v>1.7254998106839184E-4</v>
      </c>
      <c r="AB733" s="50">
        <v>1.6638701294122087E-4</v>
      </c>
      <c r="AC733" s="50">
        <v>1.6969418470430794E-4</v>
      </c>
      <c r="AD733" s="50">
        <v>1.5166379209793229E-4</v>
      </c>
      <c r="AE733" s="50">
        <v>1.5644995306426127E-4</v>
      </c>
      <c r="AF733" s="50">
        <v>1.5753484211496782E-4</v>
      </c>
      <c r="AG733" s="30">
        <v>1.3711547120957398E-4</v>
      </c>
      <c r="AH733" s="88">
        <v>1.4338771896343878E-4</v>
      </c>
    </row>
    <row r="734" spans="1:34" ht="15" customHeight="1" x14ac:dyDescent="0.25">
      <c r="A734" s="47" t="s">
        <v>10</v>
      </c>
      <c r="B734" s="47" t="s">
        <v>11</v>
      </c>
      <c r="C734" s="47" t="s">
        <v>12</v>
      </c>
      <c r="D734" s="47" t="s">
        <v>100</v>
      </c>
      <c r="E734" s="47" t="s">
        <v>102</v>
      </c>
      <c r="F734" s="47" t="s">
        <v>94</v>
      </c>
      <c r="G734" s="47" t="s">
        <v>638</v>
      </c>
      <c r="H734" s="48" t="s">
        <v>16</v>
      </c>
      <c r="I734" s="49">
        <v>25</v>
      </c>
      <c r="J734" s="50">
        <v>4.4330356985547854E-4</v>
      </c>
      <c r="K734" s="50">
        <v>5.5702966761495964E-4</v>
      </c>
      <c r="L734" s="50">
        <v>5.2091995983805908E-4</v>
      </c>
      <c r="M734" s="50">
        <v>3.462885452557624E-4</v>
      </c>
      <c r="N734" s="50">
        <v>4.0941121225220294E-4</v>
      </c>
      <c r="O734" s="50">
        <v>3.6249188612440188E-4</v>
      </c>
      <c r="P734" s="50">
        <v>3.9300859597437519E-4</v>
      </c>
      <c r="Q734" s="50">
        <v>3.8618189127636769E-4</v>
      </c>
      <c r="R734" s="50">
        <v>4.1881314749999993E-4</v>
      </c>
      <c r="S734" s="50">
        <v>3.9776604662499995E-4</v>
      </c>
      <c r="T734" s="50">
        <v>4.1094495590000005E-4</v>
      </c>
      <c r="U734" s="50">
        <v>3.9637206275E-4</v>
      </c>
      <c r="V734" s="50">
        <v>3.6818600046919977E-4</v>
      </c>
      <c r="W734" s="50">
        <v>3.6246839245306339E-4</v>
      </c>
      <c r="X734" s="50">
        <v>3.7742749495194879E-4</v>
      </c>
      <c r="Y734" s="50">
        <v>3.6392906617348556E-4</v>
      </c>
      <c r="Z734" s="50">
        <v>3.6567648928537578E-4</v>
      </c>
      <c r="AA734" s="50">
        <v>3.9236990140894228E-4</v>
      </c>
      <c r="AB734" s="50">
        <v>3.8222204540217799E-4</v>
      </c>
      <c r="AC734" s="50">
        <v>3.6812777165097076E-4</v>
      </c>
      <c r="AD734" s="50">
        <v>3.4959142247906059E-4</v>
      </c>
      <c r="AE734" s="50">
        <v>3.6451780640655093E-4</v>
      </c>
      <c r="AF734" s="50">
        <v>3.6870291607853377E-4</v>
      </c>
      <c r="AG734" s="30">
        <v>3.3750255741822084E-4</v>
      </c>
      <c r="AH734" s="88">
        <v>3.7008110501478465E-4</v>
      </c>
    </row>
    <row r="735" spans="1:34" ht="15" customHeight="1" x14ac:dyDescent="0.25">
      <c r="A735" s="47" t="s">
        <v>10</v>
      </c>
      <c r="B735" s="47" t="s">
        <v>11</v>
      </c>
      <c r="C735" s="47" t="s">
        <v>12</v>
      </c>
      <c r="D735" s="47" t="s">
        <v>100</v>
      </c>
      <c r="E735" s="47" t="s">
        <v>102</v>
      </c>
      <c r="F735" s="47" t="s">
        <v>94</v>
      </c>
      <c r="G735" s="47" t="s">
        <v>638</v>
      </c>
      <c r="H735" s="48" t="s">
        <v>17</v>
      </c>
      <c r="I735" s="49">
        <v>1</v>
      </c>
      <c r="J735" s="50">
        <v>0.94015821094949881</v>
      </c>
      <c r="K735" s="50">
        <v>1.1813485190778064</v>
      </c>
      <c r="L735" s="50">
        <v>1.1047670508245557</v>
      </c>
      <c r="M735" s="50">
        <v>0.73440874677842094</v>
      </c>
      <c r="N735" s="50">
        <v>0.86827929894447198</v>
      </c>
      <c r="O735" s="50">
        <v>0.7687727920926315</v>
      </c>
      <c r="P735" s="50">
        <v>0.83349263034245491</v>
      </c>
      <c r="Q735" s="50">
        <v>0.81901455501892051</v>
      </c>
      <c r="R735" s="50">
        <v>0.888218923218</v>
      </c>
      <c r="S735" s="50">
        <v>0.84358223168229995</v>
      </c>
      <c r="T735" s="50">
        <v>0.87153206247272008</v>
      </c>
      <c r="U735" s="50">
        <v>0.8406258706802</v>
      </c>
      <c r="V735" s="50">
        <v>0.78084886979507884</v>
      </c>
      <c r="W735" s="50">
        <v>0.76872296671445683</v>
      </c>
      <c r="X735" s="50">
        <v>0.80044823129409293</v>
      </c>
      <c r="Y735" s="50">
        <v>0.77182076354072826</v>
      </c>
      <c r="Z735" s="50">
        <v>0.77552669847642497</v>
      </c>
      <c r="AA735" s="50">
        <v>0.83213808690808466</v>
      </c>
      <c r="AB735" s="50">
        <v>0.81061651388893896</v>
      </c>
      <c r="AC735" s="50">
        <v>0.78072537811737863</v>
      </c>
      <c r="AD735" s="50">
        <v>0.7414134887935917</v>
      </c>
      <c r="AE735" s="50">
        <v>0.7730693638270133</v>
      </c>
      <c r="AF735" s="50">
        <v>0.78194514441935437</v>
      </c>
      <c r="AG735" s="30">
        <v>0.71577542377256276</v>
      </c>
      <c r="AH735" s="88">
        <v>0.78486800751535535</v>
      </c>
    </row>
    <row r="736" spans="1:34" ht="15" customHeight="1" x14ac:dyDescent="0.25">
      <c r="A736" s="47" t="s">
        <v>10</v>
      </c>
      <c r="B736" s="47" t="s">
        <v>11</v>
      </c>
      <c r="C736" s="47" t="s">
        <v>12</v>
      </c>
      <c r="D736" s="47" t="s">
        <v>100</v>
      </c>
      <c r="E736" s="47" t="s">
        <v>102</v>
      </c>
      <c r="F736" s="47" t="s">
        <v>94</v>
      </c>
      <c r="G736" s="47" t="s">
        <v>638</v>
      </c>
      <c r="H736" s="48" t="s">
        <v>18</v>
      </c>
      <c r="I736" s="49">
        <v>298</v>
      </c>
      <c r="J736" s="50">
        <v>5.2841785526773033E-4</v>
      </c>
      <c r="K736" s="50">
        <v>6.6397936379703187E-4</v>
      </c>
      <c r="L736" s="50">
        <v>6.2093659212696637E-4</v>
      </c>
      <c r="M736" s="50">
        <v>4.1277594594486881E-4</v>
      </c>
      <c r="N736" s="50">
        <v>4.8801816500462585E-4</v>
      </c>
      <c r="O736" s="50">
        <v>4.3209032826028705E-4</v>
      </c>
      <c r="P736" s="50">
        <v>4.6846624640145524E-4</v>
      </c>
      <c r="Q736" s="50">
        <v>4.6032881440143027E-4</v>
      </c>
      <c r="R736" s="50">
        <v>4.9922527181999994E-4</v>
      </c>
      <c r="S736" s="50">
        <v>4.7413712757699998E-4</v>
      </c>
      <c r="T736" s="50">
        <v>4.8984638743280009E-4</v>
      </c>
      <c r="U736" s="50">
        <v>4.7247549879799995E-4</v>
      </c>
      <c r="V736" s="50">
        <v>4.3887771255928616E-4</v>
      </c>
      <c r="W736" s="50">
        <v>4.3206232380405154E-4</v>
      </c>
      <c r="X736" s="50">
        <v>4.4989357398272299E-4</v>
      </c>
      <c r="Y736" s="50">
        <v>4.3380344687879489E-4</v>
      </c>
      <c r="Z736" s="50">
        <v>4.3588637522816795E-4</v>
      </c>
      <c r="AA736" s="50">
        <v>4.6770492247945924E-4</v>
      </c>
      <c r="AB736" s="50">
        <v>4.5560867811939617E-4</v>
      </c>
      <c r="AC736" s="50">
        <v>4.3880830380795709E-4</v>
      </c>
      <c r="AD736" s="50">
        <v>4.1671297559504032E-4</v>
      </c>
      <c r="AE736" s="50">
        <v>4.3450522523660873E-4</v>
      </c>
      <c r="AF736" s="50">
        <v>4.3949387596561222E-4</v>
      </c>
      <c r="AG736" s="30">
        <v>4.0230304844251927E-4</v>
      </c>
      <c r="AH736" s="88">
        <v>4.411366771776234E-4</v>
      </c>
    </row>
    <row r="737" spans="1:34" ht="15" customHeight="1" x14ac:dyDescent="0.25">
      <c r="A737" s="47" t="s">
        <v>10</v>
      </c>
      <c r="B737" s="47" t="s">
        <v>11</v>
      </c>
      <c r="C737" s="47" t="s">
        <v>12</v>
      </c>
      <c r="D737" s="47" t="s">
        <v>100</v>
      </c>
      <c r="E737" s="47" t="s">
        <v>102</v>
      </c>
      <c r="F737" s="47" t="s">
        <v>94</v>
      </c>
      <c r="G737" s="47" t="s">
        <v>639</v>
      </c>
      <c r="H737" s="48" t="s">
        <v>16</v>
      </c>
      <c r="I737" s="49">
        <v>25</v>
      </c>
      <c r="J737" s="50">
        <v>1.2909384421889612E-3</v>
      </c>
      <c r="K737" s="50">
        <v>1.0780015195734139E-3</v>
      </c>
      <c r="L737" s="50">
        <v>9.7517655181324811E-4</v>
      </c>
      <c r="M737" s="50">
        <v>1.0452263198606358E-3</v>
      </c>
      <c r="N737" s="50">
        <v>1.3327225958994042E-3</v>
      </c>
      <c r="O737" s="50">
        <v>1.0816783581602493E-3</v>
      </c>
      <c r="P737" s="50">
        <v>1.2331930627056805E-3</v>
      </c>
      <c r="Q737" s="50">
        <v>1.1271279206952073E-3</v>
      </c>
      <c r="R737" s="50">
        <v>1.0441036900000001E-3</v>
      </c>
      <c r="S737" s="50">
        <v>1.0438746775000001E-3</v>
      </c>
      <c r="T737" s="50">
        <v>1.0082995174999999E-3</v>
      </c>
      <c r="U737" s="50">
        <v>1.057374254875E-3</v>
      </c>
      <c r="V737" s="50">
        <v>9.9914187378670862E-4</v>
      </c>
      <c r="W737" s="50">
        <v>9.7577556006225776E-4</v>
      </c>
      <c r="X737" s="50">
        <v>1.0702675086798714E-3</v>
      </c>
      <c r="Y737" s="50">
        <v>1.1192653644307468E-3</v>
      </c>
      <c r="Z737" s="50">
        <v>1.0360707689675913E-3</v>
      </c>
      <c r="AA737" s="50">
        <v>9.4590121265008848E-4</v>
      </c>
      <c r="AB737" s="50">
        <v>9.0737509215877419E-4</v>
      </c>
      <c r="AC737" s="50">
        <v>9.8840496275233621E-4</v>
      </c>
      <c r="AD737" s="50">
        <v>9.315788853477881E-4</v>
      </c>
      <c r="AE737" s="50">
        <v>9.0763751303096969E-4</v>
      </c>
      <c r="AF737" s="50">
        <v>8.9515202615947863E-4</v>
      </c>
      <c r="AG737" s="30">
        <v>8.6381234437859762E-4</v>
      </c>
      <c r="AH737" s="88">
        <v>8.6874800408355405E-4</v>
      </c>
    </row>
    <row r="738" spans="1:34" ht="15" customHeight="1" x14ac:dyDescent="0.25">
      <c r="A738" s="47" t="s">
        <v>10</v>
      </c>
      <c r="B738" s="47" t="s">
        <v>11</v>
      </c>
      <c r="C738" s="47" t="s">
        <v>12</v>
      </c>
      <c r="D738" s="47" t="s">
        <v>100</v>
      </c>
      <c r="E738" s="47" t="s">
        <v>102</v>
      </c>
      <c r="F738" s="47" t="s">
        <v>94</v>
      </c>
      <c r="G738" s="47" t="s">
        <v>639</v>
      </c>
      <c r="H738" s="48" t="s">
        <v>17</v>
      </c>
      <c r="I738" s="49">
        <v>1</v>
      </c>
      <c r="J738" s="50">
        <v>2.7378222481943491</v>
      </c>
      <c r="K738" s="50">
        <v>2.2862256227112958</v>
      </c>
      <c r="L738" s="50">
        <v>2.0681544310855369</v>
      </c>
      <c r="M738" s="50">
        <v>2.2167159791604365</v>
      </c>
      <c r="N738" s="50">
        <v>2.8264380813834564</v>
      </c>
      <c r="O738" s="50">
        <v>2.2940234619862565</v>
      </c>
      <c r="P738" s="50">
        <v>2.6153558473862075</v>
      </c>
      <c r="Q738" s="50">
        <v>2.3904128942103959</v>
      </c>
      <c r="R738" s="50">
        <v>2.2143351057520002</v>
      </c>
      <c r="S738" s="50">
        <v>2.2138494160420001</v>
      </c>
      <c r="T738" s="50">
        <v>2.1384016167139999</v>
      </c>
      <c r="U738" s="50">
        <v>2.2424793197388997</v>
      </c>
      <c r="V738" s="50">
        <v>2.1189800859268519</v>
      </c>
      <c r="W738" s="50">
        <v>2.0694248077800363</v>
      </c>
      <c r="X738" s="50">
        <v>2.2698233324082713</v>
      </c>
      <c r="Y738" s="50">
        <v>2.3737379848847282</v>
      </c>
      <c r="Z738" s="50">
        <v>2.1972988868264673</v>
      </c>
      <c r="AA738" s="50">
        <v>2.0060672917883076</v>
      </c>
      <c r="AB738" s="50">
        <v>1.9243610954503285</v>
      </c>
      <c r="AC738" s="50">
        <v>2.0962092450051548</v>
      </c>
      <c r="AD738" s="50">
        <v>1.9756925000455889</v>
      </c>
      <c r="AE738" s="50">
        <v>1.9249176376360806</v>
      </c>
      <c r="AF738" s="50">
        <v>1.8984384170790225</v>
      </c>
      <c r="AG738" s="30">
        <v>1.8319732199581298</v>
      </c>
      <c r="AH738" s="88">
        <v>1.8424407670604013</v>
      </c>
    </row>
    <row r="739" spans="1:34" ht="15" customHeight="1" x14ac:dyDescent="0.25">
      <c r="A739" s="47" t="s">
        <v>10</v>
      </c>
      <c r="B739" s="47" t="s">
        <v>11</v>
      </c>
      <c r="C739" s="47" t="s">
        <v>12</v>
      </c>
      <c r="D739" s="47" t="s">
        <v>100</v>
      </c>
      <c r="E739" s="47" t="s">
        <v>102</v>
      </c>
      <c r="F739" s="47" t="s">
        <v>94</v>
      </c>
      <c r="G739" s="47" t="s">
        <v>639</v>
      </c>
      <c r="H739" s="48" t="s">
        <v>18</v>
      </c>
      <c r="I739" s="49">
        <v>298</v>
      </c>
      <c r="J739" s="50">
        <v>1.5387986230892417E-3</v>
      </c>
      <c r="K739" s="50">
        <v>1.2849778113315092E-3</v>
      </c>
      <c r="L739" s="50">
        <v>1.162410449761392E-3</v>
      </c>
      <c r="M739" s="50">
        <v>1.245909773273878E-3</v>
      </c>
      <c r="N739" s="50">
        <v>1.5886053343120898E-3</v>
      </c>
      <c r="O739" s="50">
        <v>1.2893606029270169E-3</v>
      </c>
      <c r="P739" s="50">
        <v>1.4699661307451711E-3</v>
      </c>
      <c r="Q739" s="50">
        <v>1.343536481468687E-3</v>
      </c>
      <c r="R739" s="50">
        <v>1.24457159848E-3</v>
      </c>
      <c r="S739" s="50">
        <v>1.24429861558E-3</v>
      </c>
      <c r="T739" s="50">
        <v>1.2018930248599998E-3</v>
      </c>
      <c r="U739" s="50">
        <v>1.2603901118109998E-3</v>
      </c>
      <c r="V739" s="50">
        <v>1.1909771135537566E-3</v>
      </c>
      <c r="W739" s="50">
        <v>1.1631244675942114E-3</v>
      </c>
      <c r="X739" s="50">
        <v>1.275758870346407E-3</v>
      </c>
      <c r="Y739" s="50">
        <v>1.3341643144014505E-3</v>
      </c>
      <c r="Z739" s="50">
        <v>1.2349963566093687E-3</v>
      </c>
      <c r="AA739" s="50">
        <v>1.1275142454789057E-3</v>
      </c>
      <c r="AB739" s="50">
        <v>1.0815911098532589E-3</v>
      </c>
      <c r="AC739" s="50">
        <v>1.1781787156007848E-3</v>
      </c>
      <c r="AD739" s="50">
        <v>1.1104420313345635E-3</v>
      </c>
      <c r="AE739" s="50">
        <v>1.0819039155329161E-3</v>
      </c>
      <c r="AF739" s="50">
        <v>1.0670212151820987E-3</v>
      </c>
      <c r="AG739" s="30">
        <v>1.0296643144992884E-3</v>
      </c>
      <c r="AH739" s="88">
        <v>1.0355476208675964E-3</v>
      </c>
    </row>
    <row r="740" spans="1:34" ht="15" customHeight="1" x14ac:dyDescent="0.25">
      <c r="A740" s="47" t="s">
        <v>10</v>
      </c>
      <c r="B740" s="47" t="s">
        <v>11</v>
      </c>
      <c r="C740" s="47" t="s">
        <v>12</v>
      </c>
      <c r="D740" s="47" t="s">
        <v>100</v>
      </c>
      <c r="E740" s="47" t="s">
        <v>102</v>
      </c>
      <c r="F740" s="47" t="s">
        <v>94</v>
      </c>
      <c r="G740" s="47" t="s">
        <v>640</v>
      </c>
      <c r="H740" s="48" t="s">
        <v>16</v>
      </c>
      <c r="I740" s="49">
        <v>25</v>
      </c>
      <c r="J740" s="50">
        <v>5.2719820122113465E-5</v>
      </c>
      <c r="K740" s="50">
        <v>1.8233442999192379E-5</v>
      </c>
      <c r="L740" s="50">
        <v>2.0759456669222669E-5</v>
      </c>
      <c r="M740" s="50">
        <v>3.6971069468351199E-5</v>
      </c>
      <c r="N740" s="50">
        <v>4.5558180645229759E-5</v>
      </c>
      <c r="O740" s="50">
        <v>3.7968850841171613E-5</v>
      </c>
      <c r="P740" s="50">
        <v>4.2279313318798586E-5</v>
      </c>
      <c r="Q740" s="50">
        <v>3.8663274730125712E-5</v>
      </c>
      <c r="R740" s="50">
        <v>3.5142597500000001E-5</v>
      </c>
      <c r="S740" s="50">
        <v>2.8187012500000001E-5</v>
      </c>
      <c r="T740" s="50">
        <v>3.1557419999999998E-5</v>
      </c>
      <c r="U740" s="50">
        <v>3.3699602500000002E-5</v>
      </c>
      <c r="V740" s="50">
        <v>1.9581284820839535E-5</v>
      </c>
      <c r="W740" s="50">
        <v>2.0144158126992835E-5</v>
      </c>
      <c r="X740" s="50">
        <v>2.1839217349266469E-5</v>
      </c>
      <c r="Y740" s="50">
        <v>2.2147778458656955E-5</v>
      </c>
      <c r="Z740" s="50">
        <v>2.1977840538140632E-5</v>
      </c>
      <c r="AA740" s="50">
        <v>2.0284935347184689E-5</v>
      </c>
      <c r="AB740" s="50">
        <v>1.9423898404152877E-5</v>
      </c>
      <c r="AC740" s="50">
        <v>1.963960995261664E-5</v>
      </c>
      <c r="AD740" s="50">
        <v>1.8869268268364803E-5</v>
      </c>
      <c r="AE740" s="50">
        <v>1.9457699940755814E-5</v>
      </c>
      <c r="AF740" s="50">
        <v>1.8687904544848277E-5</v>
      </c>
      <c r="AG740" s="30">
        <v>1.7444325407260329E-5</v>
      </c>
      <c r="AH740" s="88">
        <v>1.9432145692133088E-5</v>
      </c>
    </row>
    <row r="741" spans="1:34" ht="15" customHeight="1" x14ac:dyDescent="0.25">
      <c r="A741" s="47" t="s">
        <v>10</v>
      </c>
      <c r="B741" s="47" t="s">
        <v>11</v>
      </c>
      <c r="C741" s="47" t="s">
        <v>12</v>
      </c>
      <c r="D741" s="47" t="s">
        <v>100</v>
      </c>
      <c r="E741" s="47" t="s">
        <v>102</v>
      </c>
      <c r="F741" s="47" t="s">
        <v>94</v>
      </c>
      <c r="G741" s="47" t="s">
        <v>640</v>
      </c>
      <c r="H741" s="48" t="s">
        <v>17</v>
      </c>
      <c r="I741" s="49">
        <v>1</v>
      </c>
      <c r="J741" s="50">
        <v>0.11180819451497824</v>
      </c>
      <c r="K741" s="50">
        <v>3.8669485912687193E-2</v>
      </c>
      <c r="L741" s="50">
        <v>4.4026655704087432E-2</v>
      </c>
      <c r="M741" s="50">
        <v>7.8408244128479229E-2</v>
      </c>
      <c r="N741" s="50">
        <v>9.661978951240327E-2</v>
      </c>
      <c r="O741" s="50">
        <v>8.0524338863956768E-2</v>
      </c>
      <c r="P741" s="50">
        <v>8.9665967686508044E-2</v>
      </c>
      <c r="Q741" s="50">
        <v>8.1997073047650609E-2</v>
      </c>
      <c r="R741" s="50">
        <v>7.4530420777999998E-2</v>
      </c>
      <c r="S741" s="50">
        <v>5.9779016109999999E-2</v>
      </c>
      <c r="T741" s="50">
        <v>6.6926976336000005E-2</v>
      </c>
      <c r="U741" s="50">
        <v>7.1470116981999995E-2</v>
      </c>
      <c r="V741" s="50">
        <v>4.1527988848036483E-2</v>
      </c>
      <c r="W741" s="50">
        <v>4.2721730555726409E-2</v>
      </c>
      <c r="X741" s="50">
        <v>4.6316612154324324E-2</v>
      </c>
      <c r="Y741" s="50">
        <v>4.6971008555119674E-2</v>
      </c>
      <c r="Z741" s="50">
        <v>4.6610604213288651E-2</v>
      </c>
      <c r="AA741" s="50">
        <v>4.3020290884309288E-2</v>
      </c>
      <c r="AB741" s="50">
        <v>4.1194203735527422E-2</v>
      </c>
      <c r="AC741" s="50">
        <v>4.1651684787509372E-2</v>
      </c>
      <c r="AD741" s="50">
        <v>4.0017944143548076E-2</v>
      </c>
      <c r="AE741" s="50">
        <v>4.1265890034354935E-2</v>
      </c>
      <c r="AF741" s="50">
        <v>3.9633307958714226E-2</v>
      </c>
      <c r="AG741" s="30">
        <v>3.6995925323717697E-2</v>
      </c>
      <c r="AH741" s="88">
        <v>4.1211694583875857E-2</v>
      </c>
    </row>
    <row r="742" spans="1:34" ht="15" customHeight="1" x14ac:dyDescent="0.25">
      <c r="A742" s="47" t="s">
        <v>10</v>
      </c>
      <c r="B742" s="47" t="s">
        <v>11</v>
      </c>
      <c r="C742" s="47" t="s">
        <v>12</v>
      </c>
      <c r="D742" s="47" t="s">
        <v>100</v>
      </c>
      <c r="E742" s="47" t="s">
        <v>102</v>
      </c>
      <c r="F742" s="47" t="s">
        <v>94</v>
      </c>
      <c r="G742" s="47" t="s">
        <v>640</v>
      </c>
      <c r="H742" s="48" t="s">
        <v>18</v>
      </c>
      <c r="I742" s="49">
        <v>298</v>
      </c>
      <c r="J742" s="50">
        <v>6.2842025585559244E-5</v>
      </c>
      <c r="K742" s="50">
        <v>2.1734264055037315E-5</v>
      </c>
      <c r="L742" s="50">
        <v>2.4745272349713421E-5</v>
      </c>
      <c r="M742" s="50">
        <v>4.406951480627463E-5</v>
      </c>
      <c r="N742" s="50">
        <v>5.4305351329113868E-5</v>
      </c>
      <c r="O742" s="50">
        <v>4.5258870202676566E-5</v>
      </c>
      <c r="P742" s="50">
        <v>5.0396941476007916E-5</v>
      </c>
      <c r="Q742" s="50">
        <v>4.6086623478309846E-5</v>
      </c>
      <c r="R742" s="50">
        <v>4.1889976219999998E-5</v>
      </c>
      <c r="S742" s="50">
        <v>3.3598918900000002E-5</v>
      </c>
      <c r="T742" s="50">
        <v>3.7616444640000004E-5</v>
      </c>
      <c r="U742" s="50">
        <v>4.0169926179999998E-5</v>
      </c>
      <c r="V742" s="50">
        <v>2.3340891506440726E-5</v>
      </c>
      <c r="W742" s="50">
        <v>2.4011836487375461E-5</v>
      </c>
      <c r="X742" s="50">
        <v>2.6032347080325635E-5</v>
      </c>
      <c r="Y742" s="50">
        <v>2.64001519227191E-5</v>
      </c>
      <c r="Z742" s="50">
        <v>2.6197585921463633E-5</v>
      </c>
      <c r="AA742" s="50">
        <v>2.4179642933844154E-5</v>
      </c>
      <c r="AB742" s="50">
        <v>2.3153286897750233E-5</v>
      </c>
      <c r="AC742" s="50">
        <v>2.3410415063519038E-5</v>
      </c>
      <c r="AD742" s="50">
        <v>2.2492167775890851E-5</v>
      </c>
      <c r="AE742" s="50">
        <v>2.3193578329380933E-5</v>
      </c>
      <c r="AF742" s="50">
        <v>2.227598221745915E-5</v>
      </c>
      <c r="AG742" s="30">
        <v>2.0793635885454314E-5</v>
      </c>
      <c r="AH742" s="88">
        <v>2.3163117665022648E-5</v>
      </c>
    </row>
    <row r="743" spans="1:34" ht="15" customHeight="1" x14ac:dyDescent="0.25">
      <c r="A743" s="47" t="s">
        <v>10</v>
      </c>
      <c r="B743" s="47" t="s">
        <v>11</v>
      </c>
      <c r="C743" s="47" t="s">
        <v>12</v>
      </c>
      <c r="D743" s="47" t="s">
        <v>100</v>
      </c>
      <c r="E743" s="47" t="s">
        <v>102</v>
      </c>
      <c r="F743" s="47" t="s">
        <v>94</v>
      </c>
      <c r="G743" s="47" t="s">
        <v>641</v>
      </c>
      <c r="H743" s="48" t="s">
        <v>16</v>
      </c>
      <c r="I743" s="49">
        <v>25</v>
      </c>
      <c r="J743" s="50">
        <v>3.7262019213251856E-9</v>
      </c>
      <c r="K743" s="50">
        <v>2.6049484408025181E-9</v>
      </c>
      <c r="L743" s="50">
        <v>2.6798928011778254E-9</v>
      </c>
      <c r="M743" s="50">
        <v>2.3381223499826756E-9</v>
      </c>
      <c r="N743" s="50">
        <v>2.4729838718730987E-9</v>
      </c>
      <c r="O743" s="50">
        <v>2.5225427935794496E-9</v>
      </c>
      <c r="P743" s="50">
        <v>2.6316358362562979E-9</v>
      </c>
      <c r="Q743" s="50">
        <v>2.8532222739595897E-9</v>
      </c>
      <c r="R743" s="50">
        <v>2.5650000000000001E-9</v>
      </c>
      <c r="S743" s="50">
        <v>2.1649999999999999E-9</v>
      </c>
      <c r="T743" s="50">
        <v>3.7224999999999999E-9</v>
      </c>
      <c r="U743" s="50">
        <v>4.1575000000000002E-9</v>
      </c>
      <c r="V743" s="50">
        <v>3.4640773452782114E-9</v>
      </c>
      <c r="W743" s="50">
        <v>4.0173484853743465E-9</v>
      </c>
      <c r="X743" s="50">
        <v>3.3236812626360113E-9</v>
      </c>
      <c r="Y743" s="50">
        <v>5.5232444923469666E-9</v>
      </c>
      <c r="Z743" s="50">
        <v>1.5827921928756813E-8</v>
      </c>
      <c r="AA743" s="50">
        <v>1.7864125563856863E-8</v>
      </c>
      <c r="AB743" s="50">
        <v>1.7358076490007349E-8</v>
      </c>
      <c r="AC743" s="50">
        <v>1.6014431410565713E-8</v>
      </c>
      <c r="AD743" s="50">
        <v>9.2328501932098043E-9</v>
      </c>
      <c r="AE743" s="50">
        <v>1.084906314114366E-8</v>
      </c>
      <c r="AF743" s="50">
        <v>9.350781324204334E-9</v>
      </c>
      <c r="AG743" s="30">
        <v>6.9522647659518704E-9</v>
      </c>
      <c r="AH743" s="88">
        <v>3.5708039262851468E-9</v>
      </c>
    </row>
    <row r="744" spans="1:34" ht="15" customHeight="1" x14ac:dyDescent="0.25">
      <c r="A744" s="47" t="s">
        <v>10</v>
      </c>
      <c r="B744" s="47" t="s">
        <v>11</v>
      </c>
      <c r="C744" s="47" t="s">
        <v>12</v>
      </c>
      <c r="D744" s="47" t="s">
        <v>100</v>
      </c>
      <c r="E744" s="47" t="s">
        <v>102</v>
      </c>
      <c r="F744" s="47" t="s">
        <v>94</v>
      </c>
      <c r="G744" s="47" t="s">
        <v>641</v>
      </c>
      <c r="H744" s="48" t="s">
        <v>17</v>
      </c>
      <c r="I744" s="49">
        <v>1</v>
      </c>
      <c r="J744" s="50">
        <v>7.9025290347464539E-6</v>
      </c>
      <c r="K744" s="50">
        <v>5.524574653253981E-6</v>
      </c>
      <c r="L744" s="50">
        <v>5.6835166527379323E-6</v>
      </c>
      <c r="M744" s="50">
        <v>4.9586898798432593E-6</v>
      </c>
      <c r="N744" s="50">
        <v>5.2447041954684677E-6</v>
      </c>
      <c r="O744" s="50">
        <v>5.3498087566232968E-6</v>
      </c>
      <c r="P744" s="50">
        <v>5.581173281532356E-6</v>
      </c>
      <c r="Q744" s="50">
        <v>6.0511137986134982E-6</v>
      </c>
      <c r="R744" s="50">
        <v>5.4398519999999997E-6</v>
      </c>
      <c r="S744" s="50">
        <v>4.591532E-6</v>
      </c>
      <c r="T744" s="50">
        <v>7.8946780000000006E-6</v>
      </c>
      <c r="U744" s="50">
        <v>8.8172260000000003E-6</v>
      </c>
      <c r="V744" s="50">
        <v>7.3466152338660317E-6</v>
      </c>
      <c r="W744" s="50">
        <v>8.5199926677819151E-6</v>
      </c>
      <c r="X744" s="50">
        <v>7.0488632217984512E-6</v>
      </c>
      <c r="Y744" s="50">
        <v>1.1713696919369448E-5</v>
      </c>
      <c r="Z744" s="50">
        <v>3.3567856826507449E-5</v>
      </c>
      <c r="AA744" s="50">
        <v>3.788623749582764E-5</v>
      </c>
      <c r="AB744" s="50">
        <v>3.6813008620007589E-5</v>
      </c>
      <c r="AC744" s="50">
        <v>3.3963406135527769E-5</v>
      </c>
      <c r="AD744" s="50">
        <v>1.958102868975935E-5</v>
      </c>
      <c r="AE744" s="50">
        <v>2.3008693109737475E-5</v>
      </c>
      <c r="AF744" s="50">
        <v>1.9831137032372554E-5</v>
      </c>
      <c r="AG744" s="30">
        <v>1.4744363115630729E-5</v>
      </c>
      <c r="AH744" s="88">
        <v>7.5729609668655392E-6</v>
      </c>
    </row>
    <row r="745" spans="1:34" ht="15" customHeight="1" x14ac:dyDescent="0.25">
      <c r="A745" s="47" t="s">
        <v>10</v>
      </c>
      <c r="B745" s="47" t="s">
        <v>11</v>
      </c>
      <c r="C745" s="47" t="s">
        <v>12</v>
      </c>
      <c r="D745" s="47" t="s">
        <v>100</v>
      </c>
      <c r="E745" s="47" t="s">
        <v>102</v>
      </c>
      <c r="F745" s="47" t="s">
        <v>94</v>
      </c>
      <c r="G745" s="47" t="s">
        <v>641</v>
      </c>
      <c r="H745" s="48" t="s">
        <v>18</v>
      </c>
      <c r="I745" s="49">
        <v>298</v>
      </c>
      <c r="J745" s="50">
        <v>4.4416326902196213E-9</v>
      </c>
      <c r="K745" s="50">
        <v>3.1050985414366019E-9</v>
      </c>
      <c r="L745" s="50">
        <v>3.1944322190039679E-9</v>
      </c>
      <c r="M745" s="50">
        <v>2.7870418411793497E-9</v>
      </c>
      <c r="N745" s="50">
        <v>2.9477967752727338E-9</v>
      </c>
      <c r="O745" s="50">
        <v>3.0068710099467041E-9</v>
      </c>
      <c r="P745" s="50">
        <v>3.1369099168175067E-9</v>
      </c>
      <c r="Q745" s="50">
        <v>3.4010409505598308E-9</v>
      </c>
      <c r="R745" s="50">
        <v>3.0574800000000001E-9</v>
      </c>
      <c r="S745" s="50">
        <v>2.5806799999999998E-9</v>
      </c>
      <c r="T745" s="50">
        <v>4.4372199999999993E-9</v>
      </c>
      <c r="U745" s="50">
        <v>4.9557399999999997E-9</v>
      </c>
      <c r="V745" s="50">
        <v>4.1291801955716279E-9</v>
      </c>
      <c r="W745" s="50">
        <v>4.7886793945662219E-9</v>
      </c>
      <c r="X745" s="50">
        <v>3.9618280650621251E-9</v>
      </c>
      <c r="Y745" s="50">
        <v>6.5837074348775856E-9</v>
      </c>
      <c r="Z745" s="50">
        <v>1.8866882939078123E-8</v>
      </c>
      <c r="AA745" s="50">
        <v>2.1294037672117385E-8</v>
      </c>
      <c r="AB745" s="50">
        <v>2.0690827176088767E-8</v>
      </c>
      <c r="AC745" s="50">
        <v>1.9089202241394333E-8</v>
      </c>
      <c r="AD745" s="50">
        <v>1.1005557430306087E-8</v>
      </c>
      <c r="AE745" s="50">
        <v>1.2932083264243245E-8</v>
      </c>
      <c r="AF745" s="50">
        <v>1.1146131338451568E-8</v>
      </c>
      <c r="AG745" s="30">
        <v>8.2870996010146317E-9</v>
      </c>
      <c r="AH745" s="88">
        <v>4.2563982801318965E-9</v>
      </c>
    </row>
    <row r="746" spans="1:34" ht="15" customHeight="1" x14ac:dyDescent="0.25">
      <c r="A746" s="47" t="s">
        <v>10</v>
      </c>
      <c r="B746" s="47" t="s">
        <v>11</v>
      </c>
      <c r="C746" s="47" t="s">
        <v>12</v>
      </c>
      <c r="D746" s="47" t="s">
        <v>100</v>
      </c>
      <c r="E746" s="47" t="s">
        <v>103</v>
      </c>
      <c r="F746" s="47" t="s">
        <v>94</v>
      </c>
      <c r="G746" s="47" t="s">
        <v>642</v>
      </c>
      <c r="H746" s="48" t="s">
        <v>16</v>
      </c>
      <c r="I746" s="49">
        <v>25</v>
      </c>
      <c r="J746" s="50">
        <v>4.7016175157760286E-4</v>
      </c>
      <c r="K746" s="50">
        <v>4.1334398193980181E-4</v>
      </c>
      <c r="L746" s="50">
        <v>4.1176149817512178E-4</v>
      </c>
      <c r="M746" s="50">
        <v>4.0594349574662173E-4</v>
      </c>
      <c r="N746" s="50">
        <v>5.2383180592207614E-4</v>
      </c>
      <c r="O746" s="50">
        <v>4.2429089788794815E-4</v>
      </c>
      <c r="P746" s="50">
        <v>4.9718378456727519E-4</v>
      </c>
      <c r="Q746" s="50">
        <v>3.2370871678758206E-4</v>
      </c>
      <c r="R746" s="50">
        <v>2.3681858274853901E-4</v>
      </c>
      <c r="S746" s="50">
        <v>1.626141377838377E-4</v>
      </c>
      <c r="T746" s="50">
        <v>1.41927359614628E-4</v>
      </c>
      <c r="U746" s="50">
        <v>1.4386369703794116E-4</v>
      </c>
      <c r="V746" s="50">
        <v>1.4558543721552721E-4</v>
      </c>
      <c r="W746" s="50">
        <v>1.4764910426045972E-4</v>
      </c>
      <c r="X746" s="50">
        <v>1.7191179137448622E-4</v>
      </c>
      <c r="Y746" s="50">
        <v>1.8286416144663124E-4</v>
      </c>
      <c r="Z746" s="50">
        <v>1.8934487394909184E-4</v>
      </c>
      <c r="AA746" s="50">
        <v>2.0154077909993623E-4</v>
      </c>
      <c r="AB746" s="50">
        <v>1.9967161765342995E-4</v>
      </c>
      <c r="AC746" s="50">
        <v>1.9267620161844478E-4</v>
      </c>
      <c r="AD746" s="50">
        <v>1.8438776276779762E-4</v>
      </c>
      <c r="AE746" s="50">
        <v>1.9195286003152121E-4</v>
      </c>
      <c r="AF746" s="50">
        <v>1.9309191787697733E-4</v>
      </c>
      <c r="AG746" s="30">
        <v>1.4278551552313978E-4</v>
      </c>
      <c r="AH746" s="88">
        <v>1.9927656217075195E-4</v>
      </c>
    </row>
    <row r="747" spans="1:34" ht="15" customHeight="1" x14ac:dyDescent="0.25">
      <c r="A747" s="47" t="s">
        <v>10</v>
      </c>
      <c r="B747" s="47" t="s">
        <v>11</v>
      </c>
      <c r="C747" s="47" t="s">
        <v>12</v>
      </c>
      <c r="D747" s="47" t="s">
        <v>100</v>
      </c>
      <c r="E747" s="47" t="s">
        <v>103</v>
      </c>
      <c r="F747" s="47" t="s">
        <v>94</v>
      </c>
      <c r="G747" s="47" t="s">
        <v>642</v>
      </c>
      <c r="H747" s="48" t="s">
        <v>17</v>
      </c>
      <c r="I747" s="49">
        <v>1</v>
      </c>
      <c r="J747" s="50">
        <v>0.99711904274578023</v>
      </c>
      <c r="K747" s="50">
        <v>0.87661991689793162</v>
      </c>
      <c r="L747" s="50">
        <v>0.87326378532979831</v>
      </c>
      <c r="M747" s="50">
        <v>0.86092496577943534</v>
      </c>
      <c r="N747" s="50">
        <v>1.1109424939995391</v>
      </c>
      <c r="O747" s="50">
        <v>0.89983613624076042</v>
      </c>
      <c r="P747" s="50">
        <v>1.0544273703102771</v>
      </c>
      <c r="Q747" s="50">
        <v>0.68652144656310388</v>
      </c>
      <c r="R747" s="50">
        <v>0.50224485029310151</v>
      </c>
      <c r="S747" s="50">
        <v>0.34487206341196303</v>
      </c>
      <c r="T747" s="50">
        <v>0.30099954427070313</v>
      </c>
      <c r="U747" s="50">
        <v>0.30510612867806569</v>
      </c>
      <c r="V747" s="50">
        <v>0.30875759524669005</v>
      </c>
      <c r="W747" s="50">
        <v>0.31313422031558302</v>
      </c>
      <c r="X747" s="50">
        <v>0.36459052714701029</v>
      </c>
      <c r="Y747" s="50">
        <v>0.38781831359601554</v>
      </c>
      <c r="Z747" s="50">
        <v>0.401562608671234</v>
      </c>
      <c r="AA747" s="50">
        <v>0.42742768431514472</v>
      </c>
      <c r="AB747" s="50">
        <v>0.42346356671939428</v>
      </c>
      <c r="AC747" s="50">
        <v>0.40862768839239771</v>
      </c>
      <c r="AD747" s="50">
        <v>0.39104956727794521</v>
      </c>
      <c r="AE747" s="50">
        <v>0.40709362555485018</v>
      </c>
      <c r="AF747" s="50">
        <v>0.40950933943349349</v>
      </c>
      <c r="AG747" s="30">
        <v>0.30281952132147483</v>
      </c>
      <c r="AH747" s="88">
        <v>0.42262573305173073</v>
      </c>
    </row>
    <row r="748" spans="1:34" ht="15" customHeight="1" x14ac:dyDescent="0.25">
      <c r="A748" s="47" t="s">
        <v>10</v>
      </c>
      <c r="B748" s="47" t="s">
        <v>11</v>
      </c>
      <c r="C748" s="47" t="s">
        <v>12</v>
      </c>
      <c r="D748" s="47" t="s">
        <v>100</v>
      </c>
      <c r="E748" s="47" t="s">
        <v>103</v>
      </c>
      <c r="F748" s="47" t="s">
        <v>94</v>
      </c>
      <c r="G748" s="47" t="s">
        <v>642</v>
      </c>
      <c r="H748" s="48" t="s">
        <v>18</v>
      </c>
      <c r="I748" s="49">
        <v>298</v>
      </c>
      <c r="J748" s="50">
        <v>5.6043280788050265E-4</v>
      </c>
      <c r="K748" s="50">
        <v>4.9270602647224376E-4</v>
      </c>
      <c r="L748" s="50">
        <v>4.908197058247452E-4</v>
      </c>
      <c r="M748" s="50">
        <v>4.8388464692997304E-4</v>
      </c>
      <c r="N748" s="50">
        <v>6.2440751265911481E-4</v>
      </c>
      <c r="O748" s="50">
        <v>5.0575475028243413E-4</v>
      </c>
      <c r="P748" s="50">
        <v>5.9264307120419208E-4</v>
      </c>
      <c r="Q748" s="50">
        <v>3.8586079041079776E-4</v>
      </c>
      <c r="R748" s="50">
        <v>2.8228775063625849E-4</v>
      </c>
      <c r="S748" s="50">
        <v>1.9383605223833453E-4</v>
      </c>
      <c r="T748" s="50">
        <v>1.691774126606366E-4</v>
      </c>
      <c r="U748" s="50">
        <v>1.714855268692259E-4</v>
      </c>
      <c r="V748" s="50">
        <v>1.7353784116090843E-4</v>
      </c>
      <c r="W748" s="50">
        <v>1.7599773227846801E-4</v>
      </c>
      <c r="X748" s="50">
        <v>2.049188553183876E-4</v>
      </c>
      <c r="Y748" s="50">
        <v>2.1797408044438451E-4</v>
      </c>
      <c r="Z748" s="50">
        <v>2.2569908974731751E-4</v>
      </c>
      <c r="AA748" s="50">
        <v>2.4023660868712401E-4</v>
      </c>
      <c r="AB748" s="50">
        <v>2.3800856824288848E-4</v>
      </c>
      <c r="AC748" s="50">
        <v>2.2967003232918614E-4</v>
      </c>
      <c r="AD748" s="50">
        <v>2.1979021321921481E-4</v>
      </c>
      <c r="AE748" s="50">
        <v>2.2880780915757331E-4</v>
      </c>
      <c r="AF748" s="50">
        <v>2.3016556610935696E-4</v>
      </c>
      <c r="AG748" s="30">
        <v>1.7020033450358262E-4</v>
      </c>
      <c r="AH748" s="88">
        <v>2.3753766210753635E-4</v>
      </c>
    </row>
    <row r="749" spans="1:34" ht="15" customHeight="1" x14ac:dyDescent="0.25">
      <c r="A749" s="47" t="s">
        <v>10</v>
      </c>
      <c r="B749" s="47" t="s">
        <v>11</v>
      </c>
      <c r="C749" s="47" t="s">
        <v>12</v>
      </c>
      <c r="D749" s="47" t="s">
        <v>100</v>
      </c>
      <c r="E749" s="47" t="s">
        <v>103</v>
      </c>
      <c r="F749" s="47" t="s">
        <v>94</v>
      </c>
      <c r="G749" s="47" t="s">
        <v>104</v>
      </c>
      <c r="H749" s="48" t="s">
        <v>16</v>
      </c>
      <c r="I749" s="49">
        <v>25</v>
      </c>
      <c r="J749" s="50">
        <v>2.5010737718940901E-9</v>
      </c>
      <c r="K749" s="50">
        <v>2.5700415267718221E-9</v>
      </c>
      <c r="L749" s="50">
        <v>3.3017272607185277E-9</v>
      </c>
      <c r="M749" s="50">
        <v>5.7370426674809627E-10</v>
      </c>
      <c r="N749" s="50">
        <v>5.5317118434867196E-10</v>
      </c>
      <c r="O749" s="50">
        <v>4.9531206544171912E-10</v>
      </c>
      <c r="P749" s="50">
        <v>3.734782262442503E-9</v>
      </c>
      <c r="Q749" s="50">
        <v>3.2773495089546172E-9</v>
      </c>
      <c r="R749" s="50">
        <v>2.2643766452014572E-9</v>
      </c>
      <c r="S749" s="50">
        <v>2.9093203364600619E-11</v>
      </c>
      <c r="T749" s="50">
        <v>4.5084604467491906E-10</v>
      </c>
      <c r="U749" s="50">
        <v>0</v>
      </c>
      <c r="V749" s="50">
        <v>0</v>
      </c>
      <c r="W749" s="50">
        <v>0</v>
      </c>
      <c r="X749" s="50">
        <v>0</v>
      </c>
      <c r="Y749" s="50">
        <v>0</v>
      </c>
      <c r="Z749" s="50">
        <v>0</v>
      </c>
      <c r="AA749" s="50">
        <v>0</v>
      </c>
      <c r="AB749" s="50">
        <v>0</v>
      </c>
      <c r="AC749" s="50">
        <v>0</v>
      </c>
      <c r="AD749" s="50">
        <v>0</v>
      </c>
      <c r="AE749" s="50">
        <v>0</v>
      </c>
      <c r="AF749" s="50">
        <v>0</v>
      </c>
      <c r="AG749" s="30">
        <v>0</v>
      </c>
      <c r="AH749" s="88">
        <v>0</v>
      </c>
    </row>
    <row r="750" spans="1:34" ht="15" customHeight="1" x14ac:dyDescent="0.25">
      <c r="A750" s="47" t="s">
        <v>10</v>
      </c>
      <c r="B750" s="47" t="s">
        <v>11</v>
      </c>
      <c r="C750" s="47" t="s">
        <v>12</v>
      </c>
      <c r="D750" s="47" t="s">
        <v>100</v>
      </c>
      <c r="E750" s="47" t="s">
        <v>103</v>
      </c>
      <c r="F750" s="47" t="s">
        <v>94</v>
      </c>
      <c r="G750" s="47" t="s">
        <v>104</v>
      </c>
      <c r="H750" s="48" t="s">
        <v>18</v>
      </c>
      <c r="I750" s="49">
        <v>298</v>
      </c>
      <c r="J750" s="50">
        <v>5.9625598721955112E-9</v>
      </c>
      <c r="K750" s="50">
        <v>6.1269789998240247E-9</v>
      </c>
      <c r="L750" s="50">
        <v>7.8713177895529704E-9</v>
      </c>
      <c r="M750" s="50">
        <v>1.3677109719274615E-9</v>
      </c>
      <c r="N750" s="50">
        <v>1.318760103487234E-9</v>
      </c>
      <c r="O750" s="50">
        <v>1.1808239640130582E-9</v>
      </c>
      <c r="P750" s="50">
        <v>8.9037209136629262E-9</v>
      </c>
      <c r="Q750" s="50">
        <v>7.8132012293478088E-9</v>
      </c>
      <c r="R750" s="50">
        <v>5.3982739221602722E-9</v>
      </c>
      <c r="S750" s="50">
        <v>6.9358196821207864E-11</v>
      </c>
      <c r="T750" s="50">
        <v>1.074816970505007E-9</v>
      </c>
      <c r="U750" s="50">
        <v>0</v>
      </c>
      <c r="V750" s="50">
        <v>0</v>
      </c>
      <c r="W750" s="50">
        <v>0</v>
      </c>
      <c r="X750" s="50">
        <v>0</v>
      </c>
      <c r="Y750" s="50">
        <v>0</v>
      </c>
      <c r="Z750" s="50">
        <v>0</v>
      </c>
      <c r="AA750" s="50">
        <v>0</v>
      </c>
      <c r="AB750" s="50">
        <v>0</v>
      </c>
      <c r="AC750" s="50">
        <v>0</v>
      </c>
      <c r="AD750" s="50">
        <v>0</v>
      </c>
      <c r="AE750" s="50">
        <v>0</v>
      </c>
      <c r="AF750" s="50">
        <v>0</v>
      </c>
      <c r="AG750" s="30">
        <v>0</v>
      </c>
      <c r="AH750" s="88">
        <v>0</v>
      </c>
    </row>
    <row r="751" spans="1:34" ht="15" customHeight="1" x14ac:dyDescent="0.25">
      <c r="A751" s="47" t="s">
        <v>10</v>
      </c>
      <c r="B751" s="47" t="s">
        <v>11</v>
      </c>
      <c r="C751" s="47" t="s">
        <v>12</v>
      </c>
      <c r="D751" s="47" t="s">
        <v>100</v>
      </c>
      <c r="E751" s="47" t="s">
        <v>103</v>
      </c>
      <c r="F751" s="47" t="s">
        <v>94</v>
      </c>
      <c r="G751" s="47" t="s">
        <v>105</v>
      </c>
      <c r="H751" s="48" t="s">
        <v>16</v>
      </c>
      <c r="I751" s="49">
        <v>25</v>
      </c>
      <c r="J751" s="50">
        <v>3.5121735449735397E-4</v>
      </c>
      <c r="K751" s="50">
        <v>3.4296586243386215E-4</v>
      </c>
      <c r="L751" s="50">
        <v>3.3471437037037029E-4</v>
      </c>
      <c r="M751" s="50">
        <v>3.2646287830687858E-4</v>
      </c>
      <c r="N751" s="50">
        <v>3.1821138624338666E-4</v>
      </c>
      <c r="O751" s="50">
        <v>3.0995989417989371E-4</v>
      </c>
      <c r="P751" s="50">
        <v>1.1450911816578489E-4</v>
      </c>
      <c r="Q751" s="50">
        <v>1.7077556948289291E-4</v>
      </c>
      <c r="R751" s="50">
        <v>2.3111925200000033E-4</v>
      </c>
      <c r="S751" s="50">
        <v>3.2707377599999971E-4</v>
      </c>
      <c r="T751" s="50">
        <v>5.1296260000000026E-4</v>
      </c>
      <c r="U751" s="50">
        <v>1.0317750667852039E-3</v>
      </c>
      <c r="V751" s="50">
        <v>9.1317304750000011E-4</v>
      </c>
      <c r="W751" s="50">
        <v>9.0636133408000005E-4</v>
      </c>
      <c r="X751" s="50">
        <v>1.3169076080000001E-3</v>
      </c>
      <c r="Y751" s="50">
        <v>1.2524972237359998E-3</v>
      </c>
      <c r="Z751" s="50">
        <v>1.156473136E-3</v>
      </c>
      <c r="AA751" s="50">
        <v>1.3933489279999997E-3</v>
      </c>
      <c r="AB751" s="50">
        <v>1.4222953519999997E-3</v>
      </c>
      <c r="AC751" s="50">
        <v>1.0061119999999998E-3</v>
      </c>
      <c r="AD751" s="50">
        <v>1.0817423999999998E-3</v>
      </c>
      <c r="AE751" s="50">
        <v>1.5773040000000003E-3</v>
      </c>
      <c r="AF751" s="50">
        <v>2.1855064E-3</v>
      </c>
      <c r="AG751" s="30">
        <v>2.1689024000000005E-3</v>
      </c>
      <c r="AH751" s="88">
        <v>2.3870331360000005E-3</v>
      </c>
    </row>
    <row r="752" spans="1:34" ht="15" customHeight="1" x14ac:dyDescent="0.25">
      <c r="A752" s="47" t="s">
        <v>10</v>
      </c>
      <c r="B752" s="47" t="s">
        <v>11</v>
      </c>
      <c r="C752" s="47" t="s">
        <v>12</v>
      </c>
      <c r="D752" s="47" t="s">
        <v>100</v>
      </c>
      <c r="E752" s="47" t="s">
        <v>103</v>
      </c>
      <c r="F752" s="47" t="s">
        <v>94</v>
      </c>
      <c r="G752" s="47" t="s">
        <v>105</v>
      </c>
      <c r="H752" s="48" t="s">
        <v>18</v>
      </c>
      <c r="I752" s="49">
        <v>298</v>
      </c>
      <c r="J752" s="50">
        <v>5.4947955111111016E-4</v>
      </c>
      <c r="K752" s="50">
        <v>5.3657009177777732E-4</v>
      </c>
      <c r="L752" s="50">
        <v>5.2366063244444427E-4</v>
      </c>
      <c r="M752" s="50">
        <v>5.1075117311111132E-4</v>
      </c>
      <c r="N752" s="50">
        <v>4.9784171377777848E-4</v>
      </c>
      <c r="O752" s="50">
        <v>4.8493225444444369E-4</v>
      </c>
      <c r="P752" s="50">
        <v>1.7914951537037041E-4</v>
      </c>
      <c r="Q752" s="50">
        <v>2.6717837845598597E-4</v>
      </c>
      <c r="R752" s="50">
        <v>3.6158606975400049E-4</v>
      </c>
      <c r="S752" s="50">
        <v>5.1170692255199954E-4</v>
      </c>
      <c r="T752" s="50">
        <v>8.0252998770000041E-4</v>
      </c>
      <c r="U752" s="50">
        <v>1.6153649794946724E-3</v>
      </c>
      <c r="V752" s="50">
        <v>1.4304100128000002E-3</v>
      </c>
      <c r="W752" s="50">
        <v>1.4182492243806596E-3</v>
      </c>
      <c r="X752" s="50">
        <v>2.0613840652160004E-3</v>
      </c>
      <c r="Y752" s="50">
        <v>1.9595319065349726E-3</v>
      </c>
      <c r="Z752" s="50">
        <v>1.8093022212719999E-3</v>
      </c>
      <c r="AA752" s="50">
        <v>2.1798943978559994E-3</v>
      </c>
      <c r="AB752" s="50">
        <v>2.2251810782039998E-3</v>
      </c>
      <c r="AC752" s="50">
        <v>1.574062224E-3</v>
      </c>
      <c r="AD752" s="50">
        <v>1.6923859848E-3</v>
      </c>
      <c r="AE752" s="50">
        <v>2.4676921080000001E-3</v>
      </c>
      <c r="AF752" s="50">
        <v>3.4192247627999996E-3</v>
      </c>
      <c r="AG752" s="30">
        <v>3.3933223048000006E-3</v>
      </c>
      <c r="AH752" s="88">
        <v>3.7345133412720003E-3</v>
      </c>
    </row>
    <row r="753" spans="1:34" ht="15" customHeight="1" x14ac:dyDescent="0.25">
      <c r="A753" s="47" t="s">
        <v>10</v>
      </c>
      <c r="B753" s="47" t="s">
        <v>11</v>
      </c>
      <c r="C753" s="47" t="s">
        <v>12</v>
      </c>
      <c r="D753" s="47" t="s">
        <v>100</v>
      </c>
      <c r="E753" s="47" t="s">
        <v>103</v>
      </c>
      <c r="F753" s="47" t="s">
        <v>94</v>
      </c>
      <c r="G753" s="47" t="s">
        <v>106</v>
      </c>
      <c r="H753" s="48" t="s">
        <v>16</v>
      </c>
      <c r="I753" s="49">
        <v>25</v>
      </c>
      <c r="J753" s="50">
        <v>9.0875112450396912E-3</v>
      </c>
      <c r="K753" s="50">
        <v>9.0337972901785805E-3</v>
      </c>
      <c r="L753" s="50">
        <v>8.9800833353174681E-3</v>
      </c>
      <c r="M753" s="50">
        <v>8.9263693804563556E-3</v>
      </c>
      <c r="N753" s="50">
        <v>8.8726554255952432E-3</v>
      </c>
      <c r="O753" s="50">
        <v>8.8189414707341325E-3</v>
      </c>
      <c r="P753" s="50">
        <v>8.3242649503968025E-3</v>
      </c>
      <c r="Q753" s="50">
        <v>7.4859877853238289E-3</v>
      </c>
      <c r="R753" s="50">
        <v>6.4801004133933403E-3</v>
      </c>
      <c r="S753" s="50">
        <v>4.2944606849649996E-3</v>
      </c>
      <c r="T753" s="50">
        <v>4.1479588149999965E-3</v>
      </c>
      <c r="U753" s="50">
        <v>5.7133989426524975E-3</v>
      </c>
      <c r="V753" s="50">
        <v>4.5473900850000002E-3</v>
      </c>
      <c r="W753" s="50">
        <v>4.8148346024609497E-3</v>
      </c>
      <c r="X753" s="50">
        <v>5.2882978574999998E-3</v>
      </c>
      <c r="Y753" s="50">
        <v>4.9514086473250001E-3</v>
      </c>
      <c r="Z753" s="50">
        <v>4.7126058044999987E-3</v>
      </c>
      <c r="AA753" s="50">
        <v>5.4636436063000013E-3</v>
      </c>
      <c r="AB753" s="50">
        <v>5.3697052035000014E-3</v>
      </c>
      <c r="AC753" s="50">
        <v>5.3502139471000004E-3</v>
      </c>
      <c r="AD753" s="50">
        <v>4.2651716745000009E-3</v>
      </c>
      <c r="AE753" s="50">
        <v>4.0645998249999992E-3</v>
      </c>
      <c r="AF753" s="50">
        <v>5.0245916325000004E-3</v>
      </c>
      <c r="AG753" s="30">
        <v>4.8730766067500006E-3</v>
      </c>
      <c r="AH753" s="88">
        <v>4.6898937965000002E-3</v>
      </c>
    </row>
    <row r="754" spans="1:34" ht="15" customHeight="1" x14ac:dyDescent="0.25">
      <c r="A754" s="47" t="s">
        <v>10</v>
      </c>
      <c r="B754" s="47" t="s">
        <v>11</v>
      </c>
      <c r="C754" s="47" t="s">
        <v>12</v>
      </c>
      <c r="D754" s="47" t="s">
        <v>100</v>
      </c>
      <c r="E754" s="47" t="s">
        <v>103</v>
      </c>
      <c r="F754" s="47" t="s">
        <v>94</v>
      </c>
      <c r="G754" s="47" t="s">
        <v>106</v>
      </c>
      <c r="H754" s="48" t="s">
        <v>17</v>
      </c>
      <c r="I754" s="49">
        <v>1</v>
      </c>
      <c r="J754" s="50">
        <v>3.086449273769845</v>
      </c>
      <c r="K754" s="50">
        <v>3.0682060614642892</v>
      </c>
      <c r="L754" s="50">
        <v>3.0499628491587329</v>
      </c>
      <c r="M754" s="50">
        <v>3.0317196368531771</v>
      </c>
      <c r="N754" s="50">
        <v>3.0134764245476218</v>
      </c>
      <c r="O754" s="50">
        <v>2.9952332122420655</v>
      </c>
      <c r="P754" s="50">
        <v>2.8272230776984046</v>
      </c>
      <c r="Q754" s="50">
        <v>2.542513669633621</v>
      </c>
      <c r="R754" s="50">
        <v>2.2831933117676115</v>
      </c>
      <c r="S754" s="50">
        <v>1.431828143815999</v>
      </c>
      <c r="T754" s="50">
        <v>1.4236741874139993</v>
      </c>
      <c r="U754" s="50">
        <v>1.664700542310356</v>
      </c>
      <c r="V754" s="50">
        <v>1.7630827871415264</v>
      </c>
      <c r="W754" s="50">
        <v>1.6885887624429163</v>
      </c>
      <c r="X754" s="50">
        <v>1.8404654276124446</v>
      </c>
      <c r="Y754" s="50">
        <v>1.658725218902698</v>
      </c>
      <c r="Z754" s="50">
        <v>1.6798763051734584</v>
      </c>
      <c r="AA754" s="50">
        <v>1.8350068009269977</v>
      </c>
      <c r="AB754" s="50">
        <v>1.8093105089968178</v>
      </c>
      <c r="AC754" s="50">
        <v>1.8724793856752908</v>
      </c>
      <c r="AD754" s="50">
        <v>1.5464255284325037</v>
      </c>
      <c r="AE754" s="50">
        <v>1.5580025432984339</v>
      </c>
      <c r="AF754" s="50">
        <v>1.8661192278504544</v>
      </c>
      <c r="AG754" s="30">
        <v>1.8248916307225358</v>
      </c>
      <c r="AH754" s="88">
        <v>1.6053355654704298</v>
      </c>
    </row>
    <row r="755" spans="1:34" ht="15" customHeight="1" x14ac:dyDescent="0.25">
      <c r="A755" s="47" t="s">
        <v>10</v>
      </c>
      <c r="B755" s="47" t="s">
        <v>11</v>
      </c>
      <c r="C755" s="47" t="s">
        <v>12</v>
      </c>
      <c r="D755" s="47" t="s">
        <v>100</v>
      </c>
      <c r="E755" s="47" t="s">
        <v>103</v>
      </c>
      <c r="F755" s="47" t="s">
        <v>94</v>
      </c>
      <c r="G755" s="47" t="s">
        <v>106</v>
      </c>
      <c r="H755" s="48" t="s">
        <v>18</v>
      </c>
      <c r="I755" s="49">
        <v>298</v>
      </c>
      <c r="J755" s="50">
        <v>1.5756092224126998E-2</v>
      </c>
      <c r="K755" s="50">
        <v>1.5662961992571445E-2</v>
      </c>
      <c r="L755" s="50">
        <v>1.5569831761015885E-2</v>
      </c>
      <c r="M755" s="50">
        <v>1.547670152946033E-2</v>
      </c>
      <c r="N755" s="50">
        <v>1.5383571297904772E-2</v>
      </c>
      <c r="O755" s="50">
        <v>1.5290441066349216E-2</v>
      </c>
      <c r="P755" s="50">
        <v>1.4432761921269802E-2</v>
      </c>
      <c r="Q755" s="50">
        <v>1.2979341731063278E-2</v>
      </c>
      <c r="R755" s="50">
        <v>1.1235315916748888E-2</v>
      </c>
      <c r="S755" s="50">
        <v>7.4458140166956798E-3</v>
      </c>
      <c r="T755" s="50">
        <v>7.1918064108799943E-3</v>
      </c>
      <c r="U755" s="50">
        <v>9.8993847849080004E-3</v>
      </c>
      <c r="V755" s="50">
        <v>7.9032410974400023E-3</v>
      </c>
      <c r="W755" s="50">
        <v>8.3480477761073996E-3</v>
      </c>
      <c r="X755" s="50">
        <v>9.1684593398400002E-3</v>
      </c>
      <c r="Y755" s="50">
        <v>8.5844088837984008E-3</v>
      </c>
      <c r="Z755" s="50">
        <v>8.1708016275840005E-3</v>
      </c>
      <c r="AA755" s="50">
        <v>9.4729646235775997E-3</v>
      </c>
      <c r="AB755" s="50">
        <v>9.3100925128319981E-3</v>
      </c>
      <c r="AC755" s="50">
        <v>9.2762982180992007E-3</v>
      </c>
      <c r="AD755" s="50">
        <v>7.3950321978240004E-3</v>
      </c>
      <c r="AE755" s="50">
        <v>7.0472770784000003E-3</v>
      </c>
      <c r="AF755" s="50">
        <v>8.7117283286400008E-3</v>
      </c>
      <c r="AG755" s="30">
        <v>8.4490288221759965E-3</v>
      </c>
      <c r="AH755" s="88">
        <v>8.1314231351680005E-3</v>
      </c>
    </row>
    <row r="756" spans="1:34" ht="15" customHeight="1" x14ac:dyDescent="0.25">
      <c r="A756" s="47" t="s">
        <v>10</v>
      </c>
      <c r="B756" s="47" t="s">
        <v>11</v>
      </c>
      <c r="C756" s="47" t="s">
        <v>12</v>
      </c>
      <c r="D756" s="47" t="s">
        <v>100</v>
      </c>
      <c r="E756" s="47" t="s">
        <v>103</v>
      </c>
      <c r="F756" s="47" t="s">
        <v>94</v>
      </c>
      <c r="G756" s="47" t="s">
        <v>787</v>
      </c>
      <c r="H756" s="48" t="s">
        <v>16</v>
      </c>
      <c r="I756" s="49">
        <v>25</v>
      </c>
      <c r="J756" s="50">
        <v>4.9125537143523663E-6</v>
      </c>
      <c r="K756" s="50">
        <v>4.095789665279143E-6</v>
      </c>
      <c r="L756" s="50">
        <v>3.2783628982268508E-6</v>
      </c>
      <c r="M756" s="50">
        <v>2.4643958399024868E-6</v>
      </c>
      <c r="N756" s="50">
        <v>1.6477212916665408E-6</v>
      </c>
      <c r="O756" s="50">
        <v>8.3108406946710213E-7</v>
      </c>
      <c r="P756" s="50">
        <v>8.2878816773755751E-7</v>
      </c>
      <c r="Q756" s="50">
        <v>8.0924940049104529E-7</v>
      </c>
      <c r="R756" s="50">
        <v>7.9423156085479768E-7</v>
      </c>
      <c r="S756" s="50">
        <v>1.5157513939492522E-8</v>
      </c>
      <c r="T756" s="50">
        <v>3.114381773988182E-7</v>
      </c>
      <c r="U756" s="50">
        <v>0</v>
      </c>
      <c r="V756" s="50">
        <v>0</v>
      </c>
      <c r="W756" s="50">
        <v>0</v>
      </c>
      <c r="X756" s="50">
        <v>0</v>
      </c>
      <c r="Y756" s="50">
        <v>0</v>
      </c>
      <c r="Z756" s="50">
        <v>0</v>
      </c>
      <c r="AA756" s="50">
        <v>0</v>
      </c>
      <c r="AB756" s="50">
        <v>0</v>
      </c>
      <c r="AC756" s="50">
        <v>0</v>
      </c>
      <c r="AD756" s="50">
        <v>0</v>
      </c>
      <c r="AE756" s="50">
        <v>0</v>
      </c>
      <c r="AF756" s="50">
        <v>0</v>
      </c>
      <c r="AG756" s="30">
        <v>0</v>
      </c>
      <c r="AH756" s="88">
        <v>0</v>
      </c>
    </row>
    <row r="757" spans="1:34" ht="15" customHeight="1" x14ac:dyDescent="0.25">
      <c r="A757" s="47" t="s">
        <v>10</v>
      </c>
      <c r="B757" s="47" t="s">
        <v>11</v>
      </c>
      <c r="C757" s="47" t="s">
        <v>12</v>
      </c>
      <c r="D757" s="47" t="s">
        <v>100</v>
      </c>
      <c r="E757" s="47" t="s">
        <v>103</v>
      </c>
      <c r="F757" s="47" t="s">
        <v>94</v>
      </c>
      <c r="G757" s="47" t="s">
        <v>787</v>
      </c>
      <c r="H757" s="48" t="s">
        <v>17</v>
      </c>
      <c r="I757" s="49">
        <v>1</v>
      </c>
      <c r="J757" s="50">
        <v>4.8444329695133464E-3</v>
      </c>
      <c r="K757" s="50">
        <v>4.0389947152539392E-3</v>
      </c>
      <c r="L757" s="50">
        <v>3.2329029327047721E-3</v>
      </c>
      <c r="M757" s="50">
        <v>2.4302228842558388E-3</v>
      </c>
      <c r="N757" s="50">
        <v>1.6248728897554311E-3</v>
      </c>
      <c r="O757" s="50">
        <v>8.1955970370382512E-4</v>
      </c>
      <c r="P757" s="50">
        <v>8.1729563847826342E-4</v>
      </c>
      <c r="Q757" s="50">
        <v>7.9802780880423613E-4</v>
      </c>
      <c r="R757" s="50">
        <v>7.7411102756680904E-4</v>
      </c>
      <c r="S757" s="50">
        <v>1.3973179997099709E-5</v>
      </c>
      <c r="T757" s="50">
        <v>3.0354840995152499E-4</v>
      </c>
      <c r="U757" s="50">
        <v>0</v>
      </c>
      <c r="V757" s="50">
        <v>0</v>
      </c>
      <c r="W757" s="50">
        <v>0</v>
      </c>
      <c r="X757" s="50">
        <v>0</v>
      </c>
      <c r="Y757" s="50">
        <v>0</v>
      </c>
      <c r="Z757" s="50">
        <v>0</v>
      </c>
      <c r="AA757" s="50">
        <v>0</v>
      </c>
      <c r="AB757" s="50">
        <v>0</v>
      </c>
      <c r="AC757" s="50">
        <v>0</v>
      </c>
      <c r="AD757" s="50">
        <v>0</v>
      </c>
      <c r="AE757" s="50">
        <v>0</v>
      </c>
      <c r="AF757" s="50">
        <v>0</v>
      </c>
      <c r="AG757" s="30">
        <v>0</v>
      </c>
      <c r="AH757" s="88">
        <v>0</v>
      </c>
    </row>
    <row r="758" spans="1:34" ht="15" customHeight="1" x14ac:dyDescent="0.25">
      <c r="A758" s="47" t="s">
        <v>10</v>
      </c>
      <c r="B758" s="47" t="s">
        <v>11</v>
      </c>
      <c r="C758" s="47" t="s">
        <v>12</v>
      </c>
      <c r="D758" s="47" t="s">
        <v>100</v>
      </c>
      <c r="E758" s="47" t="s">
        <v>103</v>
      </c>
      <c r="F758" s="47" t="s">
        <v>94</v>
      </c>
      <c r="G758" s="47" t="s">
        <v>787</v>
      </c>
      <c r="H758" s="48" t="s">
        <v>18</v>
      </c>
      <c r="I758" s="49">
        <v>298</v>
      </c>
      <c r="J758" s="50">
        <v>1.1711528055016041E-5</v>
      </c>
      <c r="K758" s="50">
        <v>9.7643625620254766E-6</v>
      </c>
      <c r="L758" s="50">
        <v>7.8156171493728118E-6</v>
      </c>
      <c r="M758" s="50">
        <v>5.8751196823275281E-6</v>
      </c>
      <c r="N758" s="50">
        <v>3.9281675593330327E-6</v>
      </c>
      <c r="O758" s="50">
        <v>1.9813044216095717E-6</v>
      </c>
      <c r="P758" s="50">
        <v>1.9758309918863366E-6</v>
      </c>
      <c r="Q758" s="50">
        <v>1.9292505707706517E-6</v>
      </c>
      <c r="R758" s="50">
        <v>1.8934480410778377E-6</v>
      </c>
      <c r="S758" s="50">
        <v>3.613551323175016E-8</v>
      </c>
      <c r="T758" s="50">
        <v>7.4246861491878252E-7</v>
      </c>
      <c r="U758" s="50">
        <v>0</v>
      </c>
      <c r="V758" s="50">
        <v>0</v>
      </c>
      <c r="W758" s="50">
        <v>0</v>
      </c>
      <c r="X758" s="50">
        <v>0</v>
      </c>
      <c r="Y758" s="50">
        <v>0</v>
      </c>
      <c r="Z758" s="50">
        <v>0</v>
      </c>
      <c r="AA758" s="50">
        <v>0</v>
      </c>
      <c r="AB758" s="50">
        <v>0</v>
      </c>
      <c r="AC758" s="50">
        <v>0</v>
      </c>
      <c r="AD758" s="50">
        <v>0</v>
      </c>
      <c r="AE758" s="50">
        <v>0</v>
      </c>
      <c r="AF758" s="50">
        <v>0</v>
      </c>
      <c r="AG758" s="30">
        <v>0</v>
      </c>
      <c r="AH758" s="88">
        <v>0</v>
      </c>
    </row>
    <row r="759" spans="1:34" ht="15" customHeight="1" x14ac:dyDescent="0.25">
      <c r="A759" s="47" t="s">
        <v>10</v>
      </c>
      <c r="B759" s="47" t="s">
        <v>11</v>
      </c>
      <c r="C759" s="47" t="s">
        <v>12</v>
      </c>
      <c r="D759" s="47" t="s">
        <v>100</v>
      </c>
      <c r="E759" s="47" t="s">
        <v>103</v>
      </c>
      <c r="F759" s="47" t="s">
        <v>94</v>
      </c>
      <c r="G759" s="47" t="s">
        <v>643</v>
      </c>
      <c r="H759" s="48" t="s">
        <v>16</v>
      </c>
      <c r="I759" s="49">
        <v>25</v>
      </c>
      <c r="J759" s="50">
        <v>6.034014690563638E-5</v>
      </c>
      <c r="K759" s="50">
        <v>6.7842061587298756E-5</v>
      </c>
      <c r="L759" s="50">
        <v>7.1878442192271723E-5</v>
      </c>
      <c r="M759" s="50">
        <v>7.5711282521415639E-5</v>
      </c>
      <c r="N759" s="50">
        <v>7.9501476749851372E-5</v>
      </c>
      <c r="O759" s="50">
        <v>8.3545996302754314E-5</v>
      </c>
      <c r="P759" s="50">
        <v>7.235639498418827E-5</v>
      </c>
      <c r="Q759" s="50">
        <v>6.118584503476748E-5</v>
      </c>
      <c r="R759" s="50">
        <v>4.9016694851460983E-5</v>
      </c>
      <c r="S759" s="50">
        <v>2.9895496791162255E-5</v>
      </c>
      <c r="T759" s="50">
        <v>2.3437880735371962E-5</v>
      </c>
      <c r="U759" s="50">
        <v>3.4378035913593539E-5</v>
      </c>
      <c r="V759" s="50">
        <v>7.0365806934100005E-5</v>
      </c>
      <c r="W759" s="50">
        <v>4.5444264147914988E-5</v>
      </c>
      <c r="X759" s="50">
        <v>4.8127149466849984E-5</v>
      </c>
      <c r="Y759" s="50">
        <v>8.2176131854290094E-5</v>
      </c>
      <c r="Z759" s="50">
        <v>1.2479858464572066E-4</v>
      </c>
      <c r="AA759" s="50">
        <v>7.4341971983699987E-5</v>
      </c>
      <c r="AB759" s="50">
        <v>9.6184515247375011E-5</v>
      </c>
      <c r="AC759" s="50">
        <v>1.31432050455825E-4</v>
      </c>
      <c r="AD759" s="50">
        <v>1.1067832480822501E-4</v>
      </c>
      <c r="AE759" s="50">
        <v>9.9700987529699993E-5</v>
      </c>
      <c r="AF759" s="50">
        <v>1.1798781912577502E-4</v>
      </c>
      <c r="AG759" s="30">
        <v>1.2758071643982245E-4</v>
      </c>
      <c r="AH759" s="88">
        <v>1.3681472402892503E-4</v>
      </c>
    </row>
    <row r="760" spans="1:34" ht="15" customHeight="1" x14ac:dyDescent="0.25">
      <c r="A760" s="47" t="s">
        <v>10</v>
      </c>
      <c r="B760" s="47" t="s">
        <v>11</v>
      </c>
      <c r="C760" s="47" t="s">
        <v>12</v>
      </c>
      <c r="D760" s="47" t="s">
        <v>100</v>
      </c>
      <c r="E760" s="47" t="s">
        <v>103</v>
      </c>
      <c r="F760" s="47" t="s">
        <v>94</v>
      </c>
      <c r="G760" s="47" t="s">
        <v>643</v>
      </c>
      <c r="H760" s="48" t="s">
        <v>17</v>
      </c>
      <c r="I760" s="49">
        <v>1</v>
      </c>
      <c r="J760" s="50">
        <v>0.1279693835571149</v>
      </c>
      <c r="K760" s="50">
        <v>0.14387944421313317</v>
      </c>
      <c r="L760" s="50">
        <v>0.15243980019528872</v>
      </c>
      <c r="M760" s="50">
        <v>0.16056848796525</v>
      </c>
      <c r="N760" s="50">
        <v>0.16860673188350717</v>
      </c>
      <c r="O760" s="50">
        <v>0.17718434895298646</v>
      </c>
      <c r="P760" s="50">
        <v>0.15345344248934573</v>
      </c>
      <c r="Q760" s="50">
        <v>0.12976294014371009</v>
      </c>
      <c r="R760" s="50">
        <v>0.10383586210582206</v>
      </c>
      <c r="S760" s="50">
        <v>6.3270291727999792E-2</v>
      </c>
      <c r="T760" s="50">
        <v>4.943570060371015E-2</v>
      </c>
      <c r="U760" s="50">
        <v>4.8651316322388387E-2</v>
      </c>
      <c r="V760" s="50">
        <v>0.11263599933888237</v>
      </c>
      <c r="W760" s="50">
        <v>9.5406576159652784E-2</v>
      </c>
      <c r="X760" s="50">
        <v>9.6443776710330775E-2</v>
      </c>
      <c r="Y760" s="50">
        <v>0.16500061207086139</v>
      </c>
      <c r="Z760" s="50">
        <v>0.2738268991535987</v>
      </c>
      <c r="AA760" s="50">
        <v>0.15002364899378026</v>
      </c>
      <c r="AB760" s="50">
        <v>0.20265346911720478</v>
      </c>
      <c r="AC760" s="50">
        <v>0.26768510641755572</v>
      </c>
      <c r="AD760" s="50">
        <v>0.20051374341765038</v>
      </c>
      <c r="AE760" s="50">
        <v>0.22560383700862829</v>
      </c>
      <c r="AF760" s="50">
        <v>0.28725243000901296</v>
      </c>
      <c r="AG760" s="30">
        <v>0.29507870288924204</v>
      </c>
      <c r="AH760" s="88">
        <v>0.30063344653729862</v>
      </c>
    </row>
    <row r="761" spans="1:34" ht="15" customHeight="1" x14ac:dyDescent="0.25">
      <c r="A761" s="47" t="s">
        <v>10</v>
      </c>
      <c r="B761" s="47" t="s">
        <v>11</v>
      </c>
      <c r="C761" s="47" t="s">
        <v>12</v>
      </c>
      <c r="D761" s="47" t="s">
        <v>100</v>
      </c>
      <c r="E761" s="47" t="s">
        <v>103</v>
      </c>
      <c r="F761" s="47" t="s">
        <v>94</v>
      </c>
      <c r="G761" s="47" t="s">
        <v>643</v>
      </c>
      <c r="H761" s="48" t="s">
        <v>18</v>
      </c>
      <c r="I761" s="49">
        <v>298</v>
      </c>
      <c r="J761" s="50">
        <v>7.192545511151858E-5</v>
      </c>
      <c r="K761" s="50">
        <v>8.0867737412060109E-5</v>
      </c>
      <c r="L761" s="50">
        <v>8.5679103093187894E-5</v>
      </c>
      <c r="M761" s="50">
        <v>9.024784876552743E-5</v>
      </c>
      <c r="N761" s="50">
        <v>9.4765760285822842E-5</v>
      </c>
      <c r="O761" s="50">
        <v>9.9586827592883131E-5</v>
      </c>
      <c r="P761" s="50">
        <v>8.6248822821152418E-5</v>
      </c>
      <c r="Q761" s="50">
        <v>7.2933527281442847E-5</v>
      </c>
      <c r="R761" s="50">
        <v>5.84279002629415E-5</v>
      </c>
      <c r="S761" s="50">
        <v>3.5635432175065408E-5</v>
      </c>
      <c r="T761" s="50">
        <v>2.7937953836563383E-5</v>
      </c>
      <c r="U761" s="50">
        <v>4.1079938809675254E-5</v>
      </c>
      <c r="V761" s="50">
        <v>8.4174015045447185E-5</v>
      </c>
      <c r="W761" s="50">
        <v>5.4175522864284891E-5</v>
      </c>
      <c r="X761" s="50">
        <v>5.7513582164485194E-5</v>
      </c>
      <c r="Y761" s="50">
        <v>9.8186389170313811E-5</v>
      </c>
      <c r="Z761" s="50">
        <v>1.4875991289769907E-4</v>
      </c>
      <c r="AA761" s="50">
        <v>8.8615630604570384E-5</v>
      </c>
      <c r="AB761" s="50">
        <v>1.1465194217487101E-4</v>
      </c>
      <c r="AC761" s="50">
        <v>1.5666700414334339E-4</v>
      </c>
      <c r="AD761" s="50">
        <v>1.3192856317140422E-4</v>
      </c>
      <c r="AE761" s="50">
        <v>1.1884351753540241E-4</v>
      </c>
      <c r="AF761" s="50">
        <v>1.406414803979238E-4</v>
      </c>
      <c r="AG761" s="30">
        <v>1.5207621399626836E-4</v>
      </c>
      <c r="AH761" s="88">
        <v>1.6308315104247858E-4</v>
      </c>
    </row>
    <row r="762" spans="1:34" ht="15" customHeight="1" x14ac:dyDescent="0.25">
      <c r="A762" s="47" t="s">
        <v>10</v>
      </c>
      <c r="B762" s="47" t="s">
        <v>11</v>
      </c>
      <c r="C762" s="47" t="s">
        <v>12</v>
      </c>
      <c r="D762" s="47" t="s">
        <v>100</v>
      </c>
      <c r="E762" s="47" t="s">
        <v>103</v>
      </c>
      <c r="F762" s="47" t="s">
        <v>94</v>
      </c>
      <c r="G762" s="47" t="s">
        <v>107</v>
      </c>
      <c r="H762" s="48" t="s">
        <v>16</v>
      </c>
      <c r="I762" s="49">
        <v>25</v>
      </c>
      <c r="J762" s="50">
        <v>0</v>
      </c>
      <c r="K762" s="50">
        <v>0</v>
      </c>
      <c r="L762" s="50">
        <v>0</v>
      </c>
      <c r="M762" s="50">
        <v>0</v>
      </c>
      <c r="N762" s="50">
        <v>0</v>
      </c>
      <c r="O762" s="50">
        <v>0</v>
      </c>
      <c r="P762" s="50">
        <v>0</v>
      </c>
      <c r="Q762" s="50">
        <v>0</v>
      </c>
      <c r="R762" s="50">
        <v>0</v>
      </c>
      <c r="S762" s="50">
        <v>3.3445660000000018E-8</v>
      </c>
      <c r="T762" s="50">
        <v>2.8741457142857132E-8</v>
      </c>
      <c r="U762" s="50">
        <v>6.6422400000000022E-12</v>
      </c>
      <c r="V762" s="50">
        <v>4.2999574999999988E-8</v>
      </c>
      <c r="W762" s="50">
        <v>4.6314449999999998E-8</v>
      </c>
      <c r="X762" s="50">
        <v>3.3708675E-8</v>
      </c>
      <c r="Y762" s="50">
        <v>3.0978675000000001E-8</v>
      </c>
      <c r="Z762" s="50">
        <v>4.4349629999999998E-8</v>
      </c>
      <c r="AA762" s="50">
        <v>2.1252640500000005E-7</v>
      </c>
      <c r="AB762" s="50">
        <v>2.7927900000000002E-8</v>
      </c>
      <c r="AC762" s="50">
        <v>3.8376975000000009E-8</v>
      </c>
      <c r="AD762" s="50">
        <v>1.7526599999999997E-8</v>
      </c>
      <c r="AE762" s="50">
        <v>3.0515075E-8</v>
      </c>
      <c r="AF762" s="50">
        <v>1.123395E-8</v>
      </c>
      <c r="AG762" s="30">
        <v>9.6164249999999997E-9</v>
      </c>
      <c r="AH762" s="88">
        <v>2.690359035E-7</v>
      </c>
    </row>
    <row r="763" spans="1:34" ht="15" customHeight="1" x14ac:dyDescent="0.25">
      <c r="A763" s="47" t="s">
        <v>10</v>
      </c>
      <c r="B763" s="47" t="s">
        <v>11</v>
      </c>
      <c r="C763" s="47" t="s">
        <v>12</v>
      </c>
      <c r="D763" s="47" t="s">
        <v>100</v>
      </c>
      <c r="E763" s="47" t="s">
        <v>103</v>
      </c>
      <c r="F763" s="47" t="s">
        <v>94</v>
      </c>
      <c r="G763" s="47" t="s">
        <v>107</v>
      </c>
      <c r="H763" s="48" t="s">
        <v>17</v>
      </c>
      <c r="I763" s="49">
        <v>1</v>
      </c>
      <c r="J763" s="50">
        <v>0</v>
      </c>
      <c r="K763" s="50">
        <v>0</v>
      </c>
      <c r="L763" s="50">
        <v>0</v>
      </c>
      <c r="M763" s="50">
        <v>0</v>
      </c>
      <c r="N763" s="50">
        <v>0</v>
      </c>
      <c r="O763" s="50">
        <v>0</v>
      </c>
      <c r="P763" s="50">
        <v>0</v>
      </c>
      <c r="Q763" s="50">
        <v>0</v>
      </c>
      <c r="R763" s="50">
        <v>0</v>
      </c>
      <c r="S763" s="50">
        <v>2.8103000000000046E-5</v>
      </c>
      <c r="T763" s="50">
        <v>2.4135159611428561E-5</v>
      </c>
      <c r="U763" s="50">
        <v>2.1639999999999999E-5</v>
      </c>
      <c r="V763" s="50">
        <v>3.7973101145230968E-5</v>
      </c>
      <c r="W763" s="50">
        <v>4.0936974510709164E-5</v>
      </c>
      <c r="X763" s="50">
        <v>2.511894409921067E-5</v>
      </c>
      <c r="Y763" s="50">
        <v>2.6805034556422145E-5</v>
      </c>
      <c r="Z763" s="50">
        <v>4.137991208852964E-5</v>
      </c>
      <c r="AA763" s="50">
        <v>1.7756036057586775E-4</v>
      </c>
      <c r="AB763" s="50">
        <v>2.5802953223081334E-5</v>
      </c>
      <c r="AC763" s="50">
        <v>2.9516097011176385E-5</v>
      </c>
      <c r="AD763" s="50">
        <v>1.3871946944876312E-5</v>
      </c>
      <c r="AE763" s="50">
        <v>2.5423894726241813E-5</v>
      </c>
      <c r="AF763" s="50">
        <v>9.7687384212344728E-6</v>
      </c>
      <c r="AG763" s="30">
        <v>9.0647236121166884E-6</v>
      </c>
      <c r="AH763" s="88">
        <v>2.4947911256258061E-4</v>
      </c>
    </row>
    <row r="764" spans="1:34" ht="15" customHeight="1" x14ac:dyDescent="0.25">
      <c r="A764" s="47" t="s">
        <v>10</v>
      </c>
      <c r="B764" s="47" t="s">
        <v>11</v>
      </c>
      <c r="C764" s="47" t="s">
        <v>12</v>
      </c>
      <c r="D764" s="47" t="s">
        <v>100</v>
      </c>
      <c r="E764" s="47" t="s">
        <v>103</v>
      </c>
      <c r="F764" s="47" t="s">
        <v>94</v>
      </c>
      <c r="G764" s="47" t="s">
        <v>107</v>
      </c>
      <c r="H764" s="48" t="s">
        <v>18</v>
      </c>
      <c r="I764" s="49">
        <v>298</v>
      </c>
      <c r="J764" s="50">
        <v>0</v>
      </c>
      <c r="K764" s="50">
        <v>0</v>
      </c>
      <c r="L764" s="50">
        <v>0</v>
      </c>
      <c r="M764" s="50">
        <v>0</v>
      </c>
      <c r="N764" s="50">
        <v>0</v>
      </c>
      <c r="O764" s="50">
        <v>0</v>
      </c>
      <c r="P764" s="50">
        <v>0</v>
      </c>
      <c r="Q764" s="50">
        <v>0</v>
      </c>
      <c r="R764" s="50">
        <v>0</v>
      </c>
      <c r="S764" s="50">
        <v>7.9734453440000033E-8</v>
      </c>
      <c r="T764" s="50">
        <v>6.8519633828571401E-8</v>
      </c>
      <c r="U764" s="50">
        <v>1.583510016E-11</v>
      </c>
      <c r="V764" s="50">
        <v>1.0257058679999998E-7</v>
      </c>
      <c r="W764" s="50">
        <v>1.1041364879999998E-7</v>
      </c>
      <c r="X764" s="50">
        <v>8.0361481199999989E-8</v>
      </c>
      <c r="Y764" s="50">
        <v>7.3853161199999998E-8</v>
      </c>
      <c r="Z764" s="50">
        <v>1.0572963711999998E-7</v>
      </c>
      <c r="AA764" s="50">
        <v>5.0666294952000011E-7</v>
      </c>
      <c r="AB764" s="50">
        <v>6.6580113600000001E-8</v>
      </c>
      <c r="AC764" s="50">
        <v>9.1490708399999988E-8</v>
      </c>
      <c r="AD764" s="50">
        <v>4.1783414400000004E-8</v>
      </c>
      <c r="AE764" s="50">
        <v>7.2747938799999998E-8</v>
      </c>
      <c r="AF764" s="50">
        <v>2.67817368E-8</v>
      </c>
      <c r="AG764" s="30">
        <v>2.2925557200000001E-8</v>
      </c>
      <c r="AH764" s="88">
        <v>6.4138159394400006E-7</v>
      </c>
    </row>
    <row r="765" spans="1:34" ht="15" customHeight="1" x14ac:dyDescent="0.25">
      <c r="A765" s="47" t="s">
        <v>10</v>
      </c>
      <c r="B765" s="47" t="s">
        <v>11</v>
      </c>
      <c r="C765" s="47" t="s">
        <v>12</v>
      </c>
      <c r="D765" s="47" t="s">
        <v>100</v>
      </c>
      <c r="E765" s="47" t="s">
        <v>103</v>
      </c>
      <c r="F765" s="47" t="s">
        <v>94</v>
      </c>
      <c r="G765" s="47" t="s">
        <v>108</v>
      </c>
      <c r="H765" s="48" t="s">
        <v>16</v>
      </c>
      <c r="I765" s="49">
        <v>25</v>
      </c>
      <c r="J765" s="50">
        <v>0</v>
      </c>
      <c r="K765" s="50">
        <v>0</v>
      </c>
      <c r="L765" s="50">
        <v>0</v>
      </c>
      <c r="M765" s="50">
        <v>0</v>
      </c>
      <c r="N765" s="50">
        <v>0</v>
      </c>
      <c r="O765" s="50">
        <v>0</v>
      </c>
      <c r="P765" s="50">
        <v>0</v>
      </c>
      <c r="Q765" s="50">
        <v>0</v>
      </c>
      <c r="R765" s="50">
        <v>0</v>
      </c>
      <c r="S765" s="50">
        <v>0</v>
      </c>
      <c r="T765" s="50">
        <v>0</v>
      </c>
      <c r="U765" s="50">
        <v>0</v>
      </c>
      <c r="V765" s="50">
        <v>0</v>
      </c>
      <c r="W765" s="50">
        <v>6.0012500000000002E-5</v>
      </c>
      <c r="X765" s="50">
        <v>0</v>
      </c>
      <c r="Y765" s="50">
        <v>6.1299959999999996E-5</v>
      </c>
      <c r="Z765" s="50">
        <v>0</v>
      </c>
      <c r="AA765" s="50">
        <v>1.9151999999999999E-6</v>
      </c>
      <c r="AB765" s="50">
        <v>7.8464064000000015E-5</v>
      </c>
      <c r="AC765" s="50">
        <v>2.0290560000000001E-4</v>
      </c>
      <c r="AD765" s="50">
        <v>9.9012799999999981E-5</v>
      </c>
      <c r="AE765" s="50">
        <v>1.5868239999999997E-4</v>
      </c>
      <c r="AF765" s="50">
        <v>0</v>
      </c>
      <c r="AG765" s="30">
        <v>0</v>
      </c>
      <c r="AH765" s="88">
        <v>0</v>
      </c>
    </row>
    <row r="766" spans="1:34" ht="15" customHeight="1" x14ac:dyDescent="0.25">
      <c r="A766" s="47" t="s">
        <v>10</v>
      </c>
      <c r="B766" s="47" t="s">
        <v>11</v>
      </c>
      <c r="C766" s="47" t="s">
        <v>12</v>
      </c>
      <c r="D766" s="47" t="s">
        <v>100</v>
      </c>
      <c r="E766" s="47" t="s">
        <v>103</v>
      </c>
      <c r="F766" s="47" t="s">
        <v>94</v>
      </c>
      <c r="G766" s="47" t="s">
        <v>108</v>
      </c>
      <c r="H766" s="48" t="s">
        <v>17</v>
      </c>
      <c r="I766" s="49">
        <v>1</v>
      </c>
      <c r="J766" s="50">
        <v>0</v>
      </c>
      <c r="K766" s="50">
        <v>0</v>
      </c>
      <c r="L766" s="50">
        <v>0</v>
      </c>
      <c r="M766" s="50">
        <v>0</v>
      </c>
      <c r="N766" s="50">
        <v>0</v>
      </c>
      <c r="O766" s="50">
        <v>0</v>
      </c>
      <c r="P766" s="50">
        <v>0</v>
      </c>
      <c r="Q766" s="50">
        <v>0</v>
      </c>
      <c r="R766" s="50">
        <v>0</v>
      </c>
      <c r="S766" s="50">
        <v>0</v>
      </c>
      <c r="T766" s="50">
        <v>0</v>
      </c>
      <c r="U766" s="50">
        <v>0</v>
      </c>
      <c r="V766" s="50">
        <v>0</v>
      </c>
      <c r="W766" s="50">
        <v>1.066727073830847E-3</v>
      </c>
      <c r="X766" s="50">
        <v>0</v>
      </c>
      <c r="Y766" s="50">
        <v>2.1098205557746235E-3</v>
      </c>
      <c r="Z766" s="50">
        <v>0</v>
      </c>
      <c r="AA766" s="50">
        <v>7.0637018543172499E-5</v>
      </c>
      <c r="AB766" s="50">
        <v>2.7665673016027668E-3</v>
      </c>
      <c r="AC766" s="50">
        <v>8.2872283464846368E-3</v>
      </c>
      <c r="AD766" s="50">
        <v>3.7310094760761342E-3</v>
      </c>
      <c r="AE766" s="50">
        <v>7.1992922897461051E-3</v>
      </c>
      <c r="AF766" s="50">
        <v>0</v>
      </c>
      <c r="AG766" s="30">
        <v>0</v>
      </c>
      <c r="AH766" s="88">
        <v>0</v>
      </c>
    </row>
    <row r="767" spans="1:34" ht="15" customHeight="1" x14ac:dyDescent="0.25">
      <c r="A767" s="47" t="s">
        <v>10</v>
      </c>
      <c r="B767" s="47" t="s">
        <v>11</v>
      </c>
      <c r="C767" s="47" t="s">
        <v>12</v>
      </c>
      <c r="D767" s="47" t="s">
        <v>100</v>
      </c>
      <c r="E767" s="47" t="s">
        <v>103</v>
      </c>
      <c r="F767" s="47" t="s">
        <v>94</v>
      </c>
      <c r="G767" s="47" t="s">
        <v>108</v>
      </c>
      <c r="H767" s="48" t="s">
        <v>18</v>
      </c>
      <c r="I767" s="49">
        <v>298</v>
      </c>
      <c r="J767" s="50">
        <v>0</v>
      </c>
      <c r="K767" s="50">
        <v>0</v>
      </c>
      <c r="L767" s="50">
        <v>0</v>
      </c>
      <c r="M767" s="50">
        <v>0</v>
      </c>
      <c r="N767" s="50">
        <v>0</v>
      </c>
      <c r="O767" s="50">
        <v>0</v>
      </c>
      <c r="P767" s="50">
        <v>0</v>
      </c>
      <c r="Q767" s="50">
        <v>0</v>
      </c>
      <c r="R767" s="50">
        <v>0</v>
      </c>
      <c r="S767" s="50">
        <v>0</v>
      </c>
      <c r="T767" s="50">
        <v>0</v>
      </c>
      <c r="U767" s="50">
        <v>0</v>
      </c>
      <c r="V767" s="50">
        <v>0</v>
      </c>
      <c r="W767" s="50">
        <v>9.3899800000000005E-5</v>
      </c>
      <c r="X767" s="50">
        <v>0</v>
      </c>
      <c r="Y767" s="50">
        <v>9.5903787420000019E-5</v>
      </c>
      <c r="Z767" s="50">
        <v>0</v>
      </c>
      <c r="AA767" s="50">
        <v>2.9963303999999993E-6</v>
      </c>
      <c r="AB767" s="50">
        <v>1.2275702812800001E-4</v>
      </c>
      <c r="AC767" s="50">
        <v>3.1744581120000004E-4</v>
      </c>
      <c r="AD767" s="50">
        <v>1.5490552559999999E-4</v>
      </c>
      <c r="AE767" s="50">
        <v>2.4825861479999998E-4</v>
      </c>
      <c r="AF767" s="50">
        <v>0</v>
      </c>
      <c r="AG767" s="30">
        <v>0</v>
      </c>
      <c r="AH767" s="88">
        <v>0</v>
      </c>
    </row>
    <row r="768" spans="1:34" ht="15" customHeight="1" x14ac:dyDescent="0.25">
      <c r="A768" s="47" t="s">
        <v>10</v>
      </c>
      <c r="B768" s="47" t="s">
        <v>11</v>
      </c>
      <c r="C768" s="47" t="s">
        <v>12</v>
      </c>
      <c r="D768" s="47" t="s">
        <v>100</v>
      </c>
      <c r="E768" s="47" t="s">
        <v>103</v>
      </c>
      <c r="F768" s="47" t="s">
        <v>94</v>
      </c>
      <c r="G768" s="47" t="s">
        <v>109</v>
      </c>
      <c r="H768" s="48" t="s">
        <v>16</v>
      </c>
      <c r="I768" s="49">
        <v>25</v>
      </c>
      <c r="J768" s="50">
        <v>1.5337332010582001E-3</v>
      </c>
      <c r="K768" s="50">
        <v>1.559413447971784E-3</v>
      </c>
      <c r="L768" s="50">
        <v>1.5850936948853614E-3</v>
      </c>
      <c r="M768" s="50">
        <v>1.6107739417989386E-3</v>
      </c>
      <c r="N768" s="50">
        <v>1.6364541887125231E-3</v>
      </c>
      <c r="O768" s="50">
        <v>1.6621344356261001E-3</v>
      </c>
      <c r="P768" s="50">
        <v>1.9611634700176382E-3</v>
      </c>
      <c r="Q768" s="50">
        <v>1.888932249508816E-3</v>
      </c>
      <c r="R768" s="50">
        <v>2.0809320321624994E-3</v>
      </c>
      <c r="S768" s="50">
        <v>1.3318898477775016E-3</v>
      </c>
      <c r="T768" s="50">
        <v>1.5176906267874994E-3</v>
      </c>
      <c r="U768" s="50">
        <v>9.6160432751875909E-4</v>
      </c>
      <c r="V768" s="50">
        <v>1.3220275749999998E-3</v>
      </c>
      <c r="W768" s="50">
        <v>1.6652166902499997E-3</v>
      </c>
      <c r="X768" s="50">
        <v>1.6315920725E-3</v>
      </c>
      <c r="Y768" s="50">
        <v>1.53592389495E-3</v>
      </c>
      <c r="Z768" s="50">
        <v>1.7363965662500003E-3</v>
      </c>
      <c r="AA768" s="50">
        <v>1.5603362105000003E-3</v>
      </c>
      <c r="AB768" s="50">
        <v>1.7119657965000005E-3</v>
      </c>
      <c r="AC768" s="50">
        <v>1.0424893687499999E-3</v>
      </c>
      <c r="AD768" s="50">
        <v>1.447337303E-3</v>
      </c>
      <c r="AE768" s="50">
        <v>1.2793359749999997E-3</v>
      </c>
      <c r="AF768" s="50">
        <v>8.8737810000000001E-4</v>
      </c>
      <c r="AG768" s="30">
        <v>6.6297002500000004E-4</v>
      </c>
      <c r="AH768" s="88">
        <v>6.324182E-4</v>
      </c>
    </row>
    <row r="769" spans="1:34" ht="15" customHeight="1" x14ac:dyDescent="0.25">
      <c r="A769" s="47" t="s">
        <v>10</v>
      </c>
      <c r="B769" s="47" t="s">
        <v>11</v>
      </c>
      <c r="C769" s="47" t="s">
        <v>12</v>
      </c>
      <c r="D769" s="47" t="s">
        <v>100</v>
      </c>
      <c r="E769" s="47" t="s">
        <v>103</v>
      </c>
      <c r="F769" s="47" t="s">
        <v>94</v>
      </c>
      <c r="G769" s="47" t="s">
        <v>109</v>
      </c>
      <c r="H769" s="48" t="s">
        <v>17</v>
      </c>
      <c r="I769" s="49">
        <v>1</v>
      </c>
      <c r="J769" s="50">
        <v>0.56909867576719542</v>
      </c>
      <c r="K769" s="50">
        <v>0.57862744811287581</v>
      </c>
      <c r="L769" s="50">
        <v>0.58815622045855387</v>
      </c>
      <c r="M769" s="50">
        <v>0.59768499280423171</v>
      </c>
      <c r="N769" s="50">
        <v>0.6072137651499121</v>
      </c>
      <c r="O769" s="50">
        <v>0.61674253749559005</v>
      </c>
      <c r="P769" s="50">
        <v>0.72769861992945384</v>
      </c>
      <c r="Q769" s="50">
        <v>0.70089689723592563</v>
      </c>
      <c r="R769" s="50">
        <v>0.75004931624099902</v>
      </c>
      <c r="S769" s="50">
        <v>0.49463680100799989</v>
      </c>
      <c r="T769" s="50">
        <v>0.47851961101811169</v>
      </c>
      <c r="U769" s="50">
        <v>0.58192370052409848</v>
      </c>
      <c r="V769" s="50">
        <v>0.66701964294568039</v>
      </c>
      <c r="W769" s="50">
        <v>0.75430011975132505</v>
      </c>
      <c r="X769" s="50">
        <v>0.72903718191132716</v>
      </c>
      <c r="Y769" s="50">
        <v>0.72066129317469285</v>
      </c>
      <c r="Z769" s="50">
        <v>0.74143496154777611</v>
      </c>
      <c r="AA769" s="50">
        <v>0.60953514543790444</v>
      </c>
      <c r="AB769" s="50">
        <v>0.69647395811122148</v>
      </c>
      <c r="AC769" s="50">
        <v>0.54160359640140754</v>
      </c>
      <c r="AD769" s="50">
        <v>0.890499761087439</v>
      </c>
      <c r="AE769" s="50">
        <v>1.0220526775514329</v>
      </c>
      <c r="AF769" s="50">
        <v>0.51777648393390852</v>
      </c>
      <c r="AG769" s="30">
        <v>0.41403416192208309</v>
      </c>
      <c r="AH769" s="88">
        <v>0.4016950842244012</v>
      </c>
    </row>
    <row r="770" spans="1:34" ht="15" customHeight="1" x14ac:dyDescent="0.25">
      <c r="A770" s="47" t="s">
        <v>10</v>
      </c>
      <c r="B770" s="47" t="s">
        <v>11</v>
      </c>
      <c r="C770" s="47" t="s">
        <v>12</v>
      </c>
      <c r="D770" s="47" t="s">
        <v>100</v>
      </c>
      <c r="E770" s="47" t="s">
        <v>103</v>
      </c>
      <c r="F770" s="47" t="s">
        <v>94</v>
      </c>
      <c r="G770" s="47" t="s">
        <v>109</v>
      </c>
      <c r="H770" s="48" t="s">
        <v>18</v>
      </c>
      <c r="I770" s="49">
        <v>298</v>
      </c>
      <c r="J770" s="50">
        <v>2.6592145100529084E-3</v>
      </c>
      <c r="K770" s="50">
        <v>2.7037393890652598E-3</v>
      </c>
      <c r="L770" s="50">
        <v>2.7482642680776007E-3</v>
      </c>
      <c r="M770" s="50">
        <v>2.7927891470899422E-3</v>
      </c>
      <c r="N770" s="50">
        <v>2.8373140261022944E-3</v>
      </c>
      <c r="O770" s="50">
        <v>2.8818389051146346E-3</v>
      </c>
      <c r="P770" s="50">
        <v>3.4003008818342178E-3</v>
      </c>
      <c r="Q770" s="50">
        <v>3.2750650784211031E-3</v>
      </c>
      <c r="R770" s="50">
        <v>3.6079577924911991E-3</v>
      </c>
      <c r="S770" s="50">
        <v>2.3092548342556829E-3</v>
      </c>
      <c r="T770" s="50">
        <v>2.6313996030991995E-3</v>
      </c>
      <c r="U770" s="50">
        <v>1.9542347167842223E-3</v>
      </c>
      <c r="V770" s="50">
        <v>2.3494977387999998E-3</v>
      </c>
      <c r="W770" s="50">
        <v>2.9744070889160001E-3</v>
      </c>
      <c r="X770" s="50">
        <v>2.9195276884400006E-3</v>
      </c>
      <c r="Y770" s="50">
        <v>2.7149370077368005E-3</v>
      </c>
      <c r="Z770" s="50">
        <v>3.0431813937999998E-3</v>
      </c>
      <c r="AA770" s="50">
        <v>2.7510075000160002E-3</v>
      </c>
      <c r="AB770" s="50">
        <v>2.9973275425680002E-3</v>
      </c>
      <c r="AC770" s="50">
        <v>1.9244767884000003E-3</v>
      </c>
      <c r="AD770" s="50">
        <v>2.791548039856E-3</v>
      </c>
      <c r="AE770" s="50">
        <v>2.5604961023999997E-3</v>
      </c>
      <c r="AF770" s="50">
        <v>1.6588237944000002E-3</v>
      </c>
      <c r="AG770" s="30">
        <v>1.2491644460000003E-3</v>
      </c>
      <c r="AH770" s="88">
        <v>1.2048816459999999E-3</v>
      </c>
    </row>
    <row r="771" spans="1:34" ht="15" customHeight="1" x14ac:dyDescent="0.25">
      <c r="A771" s="47" t="s">
        <v>10</v>
      </c>
      <c r="B771" s="47" t="s">
        <v>11</v>
      </c>
      <c r="C771" s="47" t="s">
        <v>12</v>
      </c>
      <c r="D771" s="47" t="s">
        <v>100</v>
      </c>
      <c r="E771" s="47" t="s">
        <v>103</v>
      </c>
      <c r="F771" s="47" t="s">
        <v>94</v>
      </c>
      <c r="G771" s="47" t="s">
        <v>565</v>
      </c>
      <c r="H771" s="48" t="s">
        <v>16</v>
      </c>
      <c r="I771" s="49">
        <v>25</v>
      </c>
      <c r="J771" s="50">
        <v>0</v>
      </c>
      <c r="K771" s="50">
        <v>0</v>
      </c>
      <c r="L771" s="50">
        <v>0</v>
      </c>
      <c r="M771" s="50">
        <v>0</v>
      </c>
      <c r="N771" s="50">
        <v>0</v>
      </c>
      <c r="O771" s="50">
        <v>0</v>
      </c>
      <c r="P771" s="50">
        <v>0</v>
      </c>
      <c r="Q771" s="50">
        <v>0</v>
      </c>
      <c r="R771" s="50">
        <v>0</v>
      </c>
      <c r="S771" s="50">
        <v>0</v>
      </c>
      <c r="T771" s="50">
        <v>1.6454798507787958E-10</v>
      </c>
      <c r="U771" s="50">
        <v>0</v>
      </c>
      <c r="V771" s="50">
        <v>0</v>
      </c>
      <c r="W771" s="50">
        <v>0</v>
      </c>
      <c r="X771" s="50">
        <v>0</v>
      </c>
      <c r="Y771" s="50">
        <v>0</v>
      </c>
      <c r="Z771" s="50">
        <v>0</v>
      </c>
      <c r="AA771" s="50">
        <v>0</v>
      </c>
      <c r="AB771" s="50">
        <v>0</v>
      </c>
      <c r="AC771" s="50">
        <v>0</v>
      </c>
      <c r="AD771" s="50">
        <v>0</v>
      </c>
      <c r="AE771" s="50">
        <v>0</v>
      </c>
      <c r="AF771" s="50">
        <v>0</v>
      </c>
      <c r="AG771" s="30">
        <v>0</v>
      </c>
      <c r="AH771" s="88">
        <v>0</v>
      </c>
    </row>
    <row r="772" spans="1:34" ht="15" customHeight="1" x14ac:dyDescent="0.25">
      <c r="A772" s="47" t="s">
        <v>10</v>
      </c>
      <c r="B772" s="47" t="s">
        <v>11</v>
      </c>
      <c r="C772" s="47" t="s">
        <v>12</v>
      </c>
      <c r="D772" s="47" t="s">
        <v>100</v>
      </c>
      <c r="E772" s="47" t="s">
        <v>103</v>
      </c>
      <c r="F772" s="47" t="s">
        <v>94</v>
      </c>
      <c r="G772" s="47" t="s">
        <v>565</v>
      </c>
      <c r="H772" s="48" t="s">
        <v>18</v>
      </c>
      <c r="I772" s="49">
        <v>298</v>
      </c>
      <c r="J772" s="50">
        <v>0</v>
      </c>
      <c r="K772" s="50">
        <v>0</v>
      </c>
      <c r="L772" s="50">
        <v>0</v>
      </c>
      <c r="M772" s="50">
        <v>0</v>
      </c>
      <c r="N772" s="50">
        <v>0</v>
      </c>
      <c r="O772" s="50">
        <v>0</v>
      </c>
      <c r="P772" s="50">
        <v>0</v>
      </c>
      <c r="Q772" s="50">
        <v>0</v>
      </c>
      <c r="R772" s="50">
        <v>0</v>
      </c>
      <c r="S772" s="50">
        <v>0</v>
      </c>
      <c r="T772" s="50">
        <v>3.9228239642566495E-10</v>
      </c>
      <c r="U772" s="50">
        <v>0</v>
      </c>
      <c r="V772" s="50">
        <v>0</v>
      </c>
      <c r="W772" s="50">
        <v>0</v>
      </c>
      <c r="X772" s="50">
        <v>0</v>
      </c>
      <c r="Y772" s="50">
        <v>0</v>
      </c>
      <c r="Z772" s="50">
        <v>0</v>
      </c>
      <c r="AA772" s="50">
        <v>0</v>
      </c>
      <c r="AB772" s="50">
        <v>0</v>
      </c>
      <c r="AC772" s="50">
        <v>0</v>
      </c>
      <c r="AD772" s="50">
        <v>0</v>
      </c>
      <c r="AE772" s="50">
        <v>0</v>
      </c>
      <c r="AF772" s="50">
        <v>0</v>
      </c>
      <c r="AG772" s="30">
        <v>0</v>
      </c>
      <c r="AH772" s="88">
        <v>0</v>
      </c>
    </row>
    <row r="773" spans="1:34" ht="15" customHeight="1" x14ac:dyDescent="0.25">
      <c r="A773" s="47" t="s">
        <v>10</v>
      </c>
      <c r="B773" s="47" t="s">
        <v>11</v>
      </c>
      <c r="C773" s="47" t="s">
        <v>12</v>
      </c>
      <c r="D773" s="47" t="s">
        <v>100</v>
      </c>
      <c r="E773" s="47" t="s">
        <v>103</v>
      </c>
      <c r="F773" s="47" t="s">
        <v>94</v>
      </c>
      <c r="G773" s="47" t="s">
        <v>110</v>
      </c>
      <c r="H773" s="48" t="s">
        <v>16</v>
      </c>
      <c r="I773" s="49">
        <v>25</v>
      </c>
      <c r="J773" s="50">
        <v>6.2993082547801898E-5</v>
      </c>
      <c r="K773" s="50">
        <v>6.583594093855931E-5</v>
      </c>
      <c r="L773" s="50">
        <v>6.8678799329316707E-5</v>
      </c>
      <c r="M773" s="50">
        <v>7.1521657720074119E-5</v>
      </c>
      <c r="N773" s="50">
        <v>7.4364516110831638E-5</v>
      </c>
      <c r="O773" s="50">
        <v>7.7207374501589009E-5</v>
      </c>
      <c r="P773" s="50">
        <v>5.511199499999999E-5</v>
      </c>
      <c r="Q773" s="50">
        <v>3.2200267499999998E-5</v>
      </c>
      <c r="R773" s="50">
        <v>9.2857299214285532E-6</v>
      </c>
      <c r="S773" s="50">
        <v>0</v>
      </c>
      <c r="T773" s="50">
        <v>0</v>
      </c>
      <c r="U773" s="50">
        <v>0</v>
      </c>
      <c r="V773" s="50">
        <v>0</v>
      </c>
      <c r="W773" s="50">
        <v>0</v>
      </c>
      <c r="X773" s="50">
        <v>0</v>
      </c>
      <c r="Y773" s="50">
        <v>0</v>
      </c>
      <c r="Z773" s="50">
        <v>0</v>
      </c>
      <c r="AA773" s="50">
        <v>0</v>
      </c>
      <c r="AB773" s="50">
        <v>0</v>
      </c>
      <c r="AC773" s="50">
        <v>0</v>
      </c>
      <c r="AD773" s="50">
        <v>0</v>
      </c>
      <c r="AE773" s="50">
        <v>0</v>
      </c>
      <c r="AF773" s="50">
        <v>0</v>
      </c>
      <c r="AG773" s="30">
        <v>0</v>
      </c>
      <c r="AH773" s="88">
        <v>0</v>
      </c>
    </row>
    <row r="774" spans="1:34" ht="15" customHeight="1" x14ac:dyDescent="0.25">
      <c r="A774" s="47" t="s">
        <v>10</v>
      </c>
      <c r="B774" s="47" t="s">
        <v>11</v>
      </c>
      <c r="C774" s="47" t="s">
        <v>12</v>
      </c>
      <c r="D774" s="47" t="s">
        <v>100</v>
      </c>
      <c r="E774" s="47" t="s">
        <v>103</v>
      </c>
      <c r="F774" s="47" t="s">
        <v>94</v>
      </c>
      <c r="G774" s="47" t="s">
        <v>110</v>
      </c>
      <c r="H774" s="48" t="s">
        <v>17</v>
      </c>
      <c r="I774" s="49">
        <v>1</v>
      </c>
      <c r="J774" s="50">
        <v>6.3077073324532315E-2</v>
      </c>
      <c r="K774" s="50">
        <v>6.592372219314406E-2</v>
      </c>
      <c r="L774" s="50">
        <v>6.8770371061755792E-2</v>
      </c>
      <c r="M774" s="50">
        <v>7.1617019930367537E-2</v>
      </c>
      <c r="N774" s="50">
        <v>7.4463668798979407E-2</v>
      </c>
      <c r="O774" s="50">
        <v>7.7310317667591139E-2</v>
      </c>
      <c r="P774" s="50">
        <v>5.5185477660000003E-2</v>
      </c>
      <c r="Q774" s="50">
        <v>3.2243201190000001E-2</v>
      </c>
      <c r="R774" s="50">
        <v>9.7491818399999923E-3</v>
      </c>
      <c r="S774" s="50">
        <v>0</v>
      </c>
      <c r="T774" s="50">
        <v>0</v>
      </c>
      <c r="U774" s="50">
        <v>0</v>
      </c>
      <c r="V774" s="50">
        <v>0</v>
      </c>
      <c r="W774" s="50">
        <v>0</v>
      </c>
      <c r="X774" s="50">
        <v>0</v>
      </c>
      <c r="Y774" s="50">
        <v>0</v>
      </c>
      <c r="Z774" s="50">
        <v>0</v>
      </c>
      <c r="AA774" s="50">
        <v>0</v>
      </c>
      <c r="AB774" s="50">
        <v>0</v>
      </c>
      <c r="AC774" s="50">
        <v>0</v>
      </c>
      <c r="AD774" s="50">
        <v>0</v>
      </c>
      <c r="AE774" s="50">
        <v>0</v>
      </c>
      <c r="AF774" s="50">
        <v>0</v>
      </c>
      <c r="AG774" s="30">
        <v>0</v>
      </c>
      <c r="AH774" s="88">
        <v>0</v>
      </c>
    </row>
    <row r="775" spans="1:34" ht="15" customHeight="1" x14ac:dyDescent="0.25">
      <c r="A775" s="47" t="s">
        <v>10</v>
      </c>
      <c r="B775" s="47" t="s">
        <v>11</v>
      </c>
      <c r="C775" s="47" t="s">
        <v>12</v>
      </c>
      <c r="D775" s="47" t="s">
        <v>100</v>
      </c>
      <c r="E775" s="47" t="s">
        <v>103</v>
      </c>
      <c r="F775" s="47" t="s">
        <v>94</v>
      </c>
      <c r="G775" s="47" t="s">
        <v>110</v>
      </c>
      <c r="H775" s="48" t="s">
        <v>18</v>
      </c>
      <c r="I775" s="49">
        <v>298</v>
      </c>
      <c r="J775" s="50">
        <v>1.5017550879395974E-4</v>
      </c>
      <c r="K775" s="50">
        <v>1.5695288319752542E-4</v>
      </c>
      <c r="L775" s="50">
        <v>1.6373025760109102E-4</v>
      </c>
      <c r="M775" s="50">
        <v>1.705076320046567E-4</v>
      </c>
      <c r="N775" s="50">
        <v>1.7728500640822259E-4</v>
      </c>
      <c r="O775" s="50">
        <v>1.8406238081178819E-4</v>
      </c>
      <c r="P775" s="50">
        <v>1.3138699608000002E-4</v>
      </c>
      <c r="Q775" s="50">
        <v>7.6765437720000004E-5</v>
      </c>
      <c r="R775" s="50">
        <v>2.2137180132685672E-5</v>
      </c>
      <c r="S775" s="50">
        <v>0</v>
      </c>
      <c r="T775" s="50">
        <v>0</v>
      </c>
      <c r="U775" s="50">
        <v>0</v>
      </c>
      <c r="V775" s="50">
        <v>0</v>
      </c>
      <c r="W775" s="50">
        <v>0</v>
      </c>
      <c r="X775" s="50">
        <v>0</v>
      </c>
      <c r="Y775" s="50">
        <v>0</v>
      </c>
      <c r="Z775" s="50">
        <v>0</v>
      </c>
      <c r="AA775" s="50">
        <v>0</v>
      </c>
      <c r="AB775" s="50">
        <v>0</v>
      </c>
      <c r="AC775" s="50">
        <v>0</v>
      </c>
      <c r="AD775" s="50">
        <v>0</v>
      </c>
      <c r="AE775" s="50">
        <v>0</v>
      </c>
      <c r="AF775" s="50">
        <v>0</v>
      </c>
      <c r="AG775" s="30">
        <v>0</v>
      </c>
      <c r="AH775" s="88">
        <v>0</v>
      </c>
    </row>
    <row r="776" spans="1:34" ht="15" customHeight="1" x14ac:dyDescent="0.25">
      <c r="A776" s="47" t="s">
        <v>10</v>
      </c>
      <c r="B776" s="47" t="s">
        <v>11</v>
      </c>
      <c r="C776" s="47" t="s">
        <v>12</v>
      </c>
      <c r="D776" s="47" t="s">
        <v>100</v>
      </c>
      <c r="E776" s="47" t="s">
        <v>103</v>
      </c>
      <c r="F776" s="47" t="s">
        <v>94</v>
      </c>
      <c r="G776" s="47" t="s">
        <v>111</v>
      </c>
      <c r="H776" s="48" t="s">
        <v>16</v>
      </c>
      <c r="I776" s="49">
        <v>25</v>
      </c>
      <c r="J776" s="50">
        <v>8.8192363315696659E-4</v>
      </c>
      <c r="K776" s="50">
        <v>1.0441482962962969E-3</v>
      </c>
      <c r="L776" s="50">
        <v>1.2063729594356269E-3</v>
      </c>
      <c r="M776" s="50">
        <v>1.3685976225749547E-3</v>
      </c>
      <c r="N776" s="50">
        <v>1.5308222857142852E-3</v>
      </c>
      <c r="O776" s="50">
        <v>1.6930469488536154E-3</v>
      </c>
      <c r="P776" s="50">
        <v>1.5572515608465616E-3</v>
      </c>
      <c r="Q776" s="50">
        <v>1.6271588844232795E-3</v>
      </c>
      <c r="R776" s="50">
        <v>1.7517407039999969E-3</v>
      </c>
      <c r="S776" s="50">
        <v>1.2106797919999997E-3</v>
      </c>
      <c r="T776" s="50">
        <v>1.4833081760000021E-3</v>
      </c>
      <c r="U776" s="50">
        <v>2.5266168182851529E-3</v>
      </c>
      <c r="V776" s="50">
        <v>1.2066362399999998E-3</v>
      </c>
      <c r="W776" s="50">
        <v>2.080737992E-3</v>
      </c>
      <c r="X776" s="50">
        <v>2.3072752080000002E-3</v>
      </c>
      <c r="Y776" s="50">
        <v>2.3522141473599997E-3</v>
      </c>
      <c r="Z776" s="50">
        <v>2.129997376E-3</v>
      </c>
      <c r="AA776" s="50">
        <v>2.1550807279999999E-3</v>
      </c>
      <c r="AB776" s="50">
        <v>2.0768284080000003E-3</v>
      </c>
      <c r="AC776" s="50">
        <v>1.6459624879999997E-3</v>
      </c>
      <c r="AD776" s="50">
        <v>1.3233069439999997E-3</v>
      </c>
      <c r="AE776" s="50">
        <v>1.1806410399999999E-3</v>
      </c>
      <c r="AF776" s="50">
        <v>1.4615482080000001E-3</v>
      </c>
      <c r="AG776" s="30">
        <v>1.2112272480000001E-3</v>
      </c>
      <c r="AH776" s="88">
        <v>1.11132268E-3</v>
      </c>
    </row>
    <row r="777" spans="1:34" ht="15" customHeight="1" x14ac:dyDescent="0.25">
      <c r="A777" s="47" t="s">
        <v>10</v>
      </c>
      <c r="B777" s="47" t="s">
        <v>11</v>
      </c>
      <c r="C777" s="47" t="s">
        <v>12</v>
      </c>
      <c r="D777" s="47" t="s">
        <v>100</v>
      </c>
      <c r="E777" s="47" t="s">
        <v>103</v>
      </c>
      <c r="F777" s="47" t="s">
        <v>94</v>
      </c>
      <c r="G777" s="47" t="s">
        <v>111</v>
      </c>
      <c r="H777" s="48" t="s">
        <v>17</v>
      </c>
      <c r="I777" s="49">
        <v>1</v>
      </c>
      <c r="J777" s="50">
        <v>7.581897474250443E-2</v>
      </c>
      <c r="K777" s="50">
        <v>8.9765429032592631E-2</v>
      </c>
      <c r="L777" s="50">
        <v>0.10371188332268086</v>
      </c>
      <c r="M777" s="50">
        <v>0.11765833761276889</v>
      </c>
      <c r="N777" s="50">
        <v>0.13160479190285712</v>
      </c>
      <c r="O777" s="50">
        <v>0.14555124619294535</v>
      </c>
      <c r="P777" s="50">
        <v>0.13387691668597887</v>
      </c>
      <c r="Q777" s="50">
        <v>0.13988684929386935</v>
      </c>
      <c r="R777" s="50">
        <v>0.16603512120024197</v>
      </c>
      <c r="S777" s="50">
        <v>0.11371753000036365</v>
      </c>
      <c r="T777" s="50">
        <v>0.12819926056146461</v>
      </c>
      <c r="U777" s="50">
        <v>0.11837049642702806</v>
      </c>
      <c r="V777" s="50">
        <v>0.12968074398542764</v>
      </c>
      <c r="W777" s="50">
        <v>0.16346447764892999</v>
      </c>
      <c r="X777" s="50">
        <v>0.1794851849491676</v>
      </c>
      <c r="Y777" s="50">
        <v>0.19138111587993914</v>
      </c>
      <c r="Z777" s="50">
        <v>0.19529477631848041</v>
      </c>
      <c r="AA777" s="50">
        <v>0.17267315331273697</v>
      </c>
      <c r="AB777" s="50">
        <v>0.1646422329238888</v>
      </c>
      <c r="AC777" s="50">
        <v>0.13483365192766164</v>
      </c>
      <c r="AD777" s="50">
        <v>0.11209216877177285</v>
      </c>
      <c r="AE777" s="50">
        <v>0.10198812382555551</v>
      </c>
      <c r="AF777" s="50">
        <v>0.14721238989194754</v>
      </c>
      <c r="AG777" s="30">
        <v>0.11632734215984228</v>
      </c>
      <c r="AH777" s="88">
        <v>8.9222113414661852E-2</v>
      </c>
    </row>
    <row r="778" spans="1:34" ht="15" customHeight="1" x14ac:dyDescent="0.25">
      <c r="A778" s="47" t="s">
        <v>10</v>
      </c>
      <c r="B778" s="47" t="s">
        <v>11</v>
      </c>
      <c r="C778" s="47" t="s">
        <v>12</v>
      </c>
      <c r="D778" s="47" t="s">
        <v>100</v>
      </c>
      <c r="E778" s="47" t="s">
        <v>103</v>
      </c>
      <c r="F778" s="47" t="s">
        <v>94</v>
      </c>
      <c r="G778" s="47" t="s">
        <v>111</v>
      </c>
      <c r="H778" s="48" t="s">
        <v>18</v>
      </c>
      <c r="I778" s="49">
        <v>298</v>
      </c>
      <c r="J778" s="50">
        <v>1.3797695240740739E-3</v>
      </c>
      <c r="K778" s="50">
        <v>1.6335700095555562E-3</v>
      </c>
      <c r="L778" s="50">
        <v>1.8873704950370378E-3</v>
      </c>
      <c r="M778" s="50">
        <v>2.1411709805185166E-3</v>
      </c>
      <c r="N778" s="50">
        <v>2.3949714659999991E-3</v>
      </c>
      <c r="O778" s="50">
        <v>2.6487719514814816E-3</v>
      </c>
      <c r="P778" s="50">
        <v>2.4363200669444457E-3</v>
      </c>
      <c r="Q778" s="50">
        <v>2.545690074680221E-3</v>
      </c>
      <c r="R778" s="50">
        <v>2.7405983314079951E-3</v>
      </c>
      <c r="S778" s="50">
        <v>1.8941085345839995E-3</v>
      </c>
      <c r="T778" s="50">
        <v>2.3206356413520029E-3</v>
      </c>
      <c r="U778" s="50">
        <v>3.9530223871979608E-3</v>
      </c>
      <c r="V778" s="50">
        <v>1.8884715343999998E-3</v>
      </c>
      <c r="W778" s="50">
        <v>3.2555101509840001E-3</v>
      </c>
      <c r="X778" s="50">
        <v>3.6107285004160009E-3</v>
      </c>
      <c r="Y778" s="50">
        <v>3.6800390335447195E-3</v>
      </c>
      <c r="Z778" s="50">
        <v>3.3323808947520002E-3</v>
      </c>
      <c r="AA778" s="50">
        <v>3.3716237989560001E-3</v>
      </c>
      <c r="AB778" s="50">
        <v>3.2491980443159997E-3</v>
      </c>
      <c r="AC778" s="50">
        <v>2.5751083124760008E-3</v>
      </c>
      <c r="AD778" s="50">
        <v>2.0703137138879998E-3</v>
      </c>
      <c r="AE778" s="50">
        <v>1.8471129070799996E-3</v>
      </c>
      <c r="AF778" s="50">
        <v>2.2865921714160008E-3</v>
      </c>
      <c r="AG778" s="30">
        <v>1.8949650294960002E-3</v>
      </c>
      <c r="AH778" s="88">
        <v>1.7386643328600004E-3</v>
      </c>
    </row>
    <row r="779" spans="1:34" ht="15" customHeight="1" x14ac:dyDescent="0.25">
      <c r="A779" s="47" t="s">
        <v>10</v>
      </c>
      <c r="B779" s="47" t="s">
        <v>11</v>
      </c>
      <c r="C779" s="47" t="s">
        <v>12</v>
      </c>
      <c r="D779" s="47" t="s">
        <v>100</v>
      </c>
      <c r="E779" s="47" t="s">
        <v>103</v>
      </c>
      <c r="F779" s="47" t="s">
        <v>94</v>
      </c>
      <c r="G779" s="47" t="s">
        <v>644</v>
      </c>
      <c r="H779" s="48" t="s">
        <v>16</v>
      </c>
      <c r="I779" s="49">
        <v>25</v>
      </c>
      <c r="J779" s="50">
        <v>6.5229463842579602E-5</v>
      </c>
      <c r="K779" s="50">
        <v>6.3450722729897261E-5</v>
      </c>
      <c r="L779" s="50">
        <v>6.2592501778009388E-5</v>
      </c>
      <c r="M779" s="50">
        <v>6.0872536787940631E-5</v>
      </c>
      <c r="N779" s="50">
        <v>6.5456171740517185E-5</v>
      </c>
      <c r="O779" s="50">
        <v>6.1483766046404554E-5</v>
      </c>
      <c r="P779" s="50">
        <v>6.2185474730539671E-5</v>
      </c>
      <c r="Q779" s="50">
        <v>6.1937525747080054E-5</v>
      </c>
      <c r="R779" s="50">
        <v>5.6860909999999997E-5</v>
      </c>
      <c r="S779" s="50">
        <v>6.0865297499999998E-5</v>
      </c>
      <c r="T779" s="50">
        <v>6.6292169999999993E-5</v>
      </c>
      <c r="U779" s="50">
        <v>6.9610494999999993E-5</v>
      </c>
      <c r="V779" s="50">
        <v>6.4540482163357907E-5</v>
      </c>
      <c r="W779" s="50">
        <v>6.5932116421216422E-5</v>
      </c>
      <c r="X779" s="50">
        <v>7.3005954265772423E-5</v>
      </c>
      <c r="Y779" s="50">
        <v>7.5689842826720768E-5</v>
      </c>
      <c r="Z779" s="50">
        <v>6.17575450408997E-5</v>
      </c>
      <c r="AA779" s="50">
        <v>4.8545255853070999E-5</v>
      </c>
      <c r="AB779" s="50">
        <v>3.717859241904036E-5</v>
      </c>
      <c r="AC779" s="50">
        <v>3.9404958754791132E-5</v>
      </c>
      <c r="AD779" s="50">
        <v>5.2607594236127698E-5</v>
      </c>
      <c r="AE779" s="50">
        <v>6.5999874845049786E-5</v>
      </c>
      <c r="AF779" s="50">
        <v>6.6610248836035613E-5</v>
      </c>
      <c r="AG779" s="30">
        <v>5.7533593921845867E-5</v>
      </c>
      <c r="AH779" s="88">
        <v>6.2647824007512761E-5</v>
      </c>
    </row>
    <row r="780" spans="1:34" ht="15" customHeight="1" x14ac:dyDescent="0.25">
      <c r="A780" s="47" t="s">
        <v>10</v>
      </c>
      <c r="B780" s="47" t="s">
        <v>11</v>
      </c>
      <c r="C780" s="47" t="s">
        <v>12</v>
      </c>
      <c r="D780" s="47" t="s">
        <v>100</v>
      </c>
      <c r="E780" s="47" t="s">
        <v>103</v>
      </c>
      <c r="F780" s="47" t="s">
        <v>94</v>
      </c>
      <c r="G780" s="47" t="s">
        <v>644</v>
      </c>
      <c r="H780" s="48" t="s">
        <v>17</v>
      </c>
      <c r="I780" s="49">
        <v>1</v>
      </c>
      <c r="J780" s="50">
        <v>0.13833864691734282</v>
      </c>
      <c r="K780" s="50">
        <v>0.13456629276556611</v>
      </c>
      <c r="L780" s="50">
        <v>0.1327461777708023</v>
      </c>
      <c r="M780" s="50">
        <v>0.12909847601986449</v>
      </c>
      <c r="N780" s="50">
        <v>0.13881944902728885</v>
      </c>
      <c r="O780" s="50">
        <v>0.1303947710312148</v>
      </c>
      <c r="P780" s="50">
        <v>0.13188295480852855</v>
      </c>
      <c r="Q780" s="50">
        <v>0.13135710460440739</v>
      </c>
      <c r="R780" s="50">
        <v>0.12059061792799999</v>
      </c>
      <c r="S780" s="50">
        <v>0.12908312293800001</v>
      </c>
      <c r="T780" s="50">
        <v>0.14059243413600001</v>
      </c>
      <c r="U780" s="50">
        <v>0.147629937796</v>
      </c>
      <c r="V780" s="50">
        <v>0.13687745457204945</v>
      </c>
      <c r="W780" s="50">
        <v>0.1398288325061158</v>
      </c>
      <c r="X780" s="50">
        <v>0.15483102780685015</v>
      </c>
      <c r="Y780" s="50">
        <v>0.16052301866690946</v>
      </c>
      <c r="Z780" s="50">
        <v>0.13097540152274009</v>
      </c>
      <c r="AA780" s="50">
        <v>0.10295477861319298</v>
      </c>
      <c r="AB780" s="50">
        <v>7.8848358802300803E-2</v>
      </c>
      <c r="AC780" s="50">
        <v>8.3570036527161037E-2</v>
      </c>
      <c r="AD780" s="50">
        <v>0.1115701858559796</v>
      </c>
      <c r="AE780" s="50">
        <v>0.13997253457138159</v>
      </c>
      <c r="AF780" s="50">
        <v>0.14126701573146433</v>
      </c>
      <c r="AG780" s="30">
        <v>0.12201724598945073</v>
      </c>
      <c r="AH780" s="88">
        <v>0.13286350515513304</v>
      </c>
    </row>
    <row r="781" spans="1:34" ht="15" customHeight="1" x14ac:dyDescent="0.25">
      <c r="A781" s="47" t="s">
        <v>10</v>
      </c>
      <c r="B781" s="47" t="s">
        <v>11</v>
      </c>
      <c r="C781" s="47" t="s">
        <v>12</v>
      </c>
      <c r="D781" s="47" t="s">
        <v>100</v>
      </c>
      <c r="E781" s="47" t="s">
        <v>103</v>
      </c>
      <c r="F781" s="47" t="s">
        <v>94</v>
      </c>
      <c r="G781" s="47" t="s">
        <v>644</v>
      </c>
      <c r="H781" s="48" t="s">
        <v>18</v>
      </c>
      <c r="I781" s="49">
        <v>298</v>
      </c>
      <c r="J781" s="50">
        <v>7.7753520900354913E-5</v>
      </c>
      <c r="K781" s="50">
        <v>7.5633261494037536E-5</v>
      </c>
      <c r="L781" s="50">
        <v>7.4610262119387182E-5</v>
      </c>
      <c r="M781" s="50">
        <v>7.2560063851225248E-5</v>
      </c>
      <c r="N781" s="50">
        <v>7.8023756714696487E-5</v>
      </c>
      <c r="O781" s="50">
        <v>7.3288649127314245E-5</v>
      </c>
      <c r="P781" s="50">
        <v>7.4125085878803281E-5</v>
      </c>
      <c r="Q781" s="50">
        <v>7.3829530690519416E-5</v>
      </c>
      <c r="R781" s="50">
        <v>6.7778204719999999E-5</v>
      </c>
      <c r="S781" s="50">
        <v>7.255143462E-5</v>
      </c>
      <c r="T781" s="50">
        <v>7.9020266639999996E-5</v>
      </c>
      <c r="U781" s="50">
        <v>8.2975710039999992E-5</v>
      </c>
      <c r="V781" s="50">
        <v>7.6932254738722617E-5</v>
      </c>
      <c r="W781" s="50">
        <v>7.8591082774089971E-5</v>
      </c>
      <c r="X781" s="50">
        <v>8.7023097484800746E-5</v>
      </c>
      <c r="Y781" s="50">
        <v>9.0222292649451186E-5</v>
      </c>
      <c r="Z781" s="50">
        <v>7.3614993688752461E-5</v>
      </c>
      <c r="AA781" s="50">
        <v>5.786594497686064E-5</v>
      </c>
      <c r="AB781" s="50">
        <v>4.4316882163496109E-5</v>
      </c>
      <c r="AC781" s="50">
        <v>4.6970710835711032E-5</v>
      </c>
      <c r="AD781" s="50">
        <v>6.2708252329464218E-5</v>
      </c>
      <c r="AE781" s="50">
        <v>7.8671850815299364E-5</v>
      </c>
      <c r="AF781" s="50">
        <v>7.9399416612554449E-5</v>
      </c>
      <c r="AG781" s="30">
        <v>6.8580043954840294E-5</v>
      </c>
      <c r="AH781" s="88">
        <v>7.4676206216955216E-5</v>
      </c>
    </row>
    <row r="782" spans="1:34" ht="15" customHeight="1" x14ac:dyDescent="0.25">
      <c r="A782" s="47" t="s">
        <v>10</v>
      </c>
      <c r="B782" s="47" t="s">
        <v>11</v>
      </c>
      <c r="C782" s="47" t="s">
        <v>12</v>
      </c>
      <c r="D782" s="47" t="s">
        <v>100</v>
      </c>
      <c r="E782" s="47" t="s">
        <v>103</v>
      </c>
      <c r="F782" s="47" t="s">
        <v>94</v>
      </c>
      <c r="G782" s="47" t="s">
        <v>645</v>
      </c>
      <c r="H782" s="48" t="s">
        <v>16</v>
      </c>
      <c r="I782" s="49">
        <v>25</v>
      </c>
      <c r="J782" s="50">
        <v>1.8038340459976935E-4</v>
      </c>
      <c r="K782" s="50">
        <v>1.7546453268352068E-4</v>
      </c>
      <c r="L782" s="50">
        <v>1.7309123681259343E-4</v>
      </c>
      <c r="M782" s="50">
        <v>1.6833490244428173E-4</v>
      </c>
      <c r="N782" s="50">
        <v>1.8101033513193393E-4</v>
      </c>
      <c r="O782" s="50">
        <v>1.7002517564503649E-4</v>
      </c>
      <c r="P782" s="50">
        <v>1.7196565766075547E-4</v>
      </c>
      <c r="Q782" s="50">
        <v>1.7127998773234035E-4</v>
      </c>
      <c r="R782" s="50">
        <v>1.7800654499999999E-4</v>
      </c>
      <c r="S782" s="50">
        <v>1.63618475E-4</v>
      </c>
      <c r="T782" s="50">
        <v>1.6725332250000001E-4</v>
      </c>
      <c r="U782" s="50">
        <v>1.6470982999999996E-4</v>
      </c>
      <c r="V782" s="50">
        <v>1.6006928319179658E-4</v>
      </c>
      <c r="W782" s="50">
        <v>1.5517013674247527E-4</v>
      </c>
      <c r="X782" s="50">
        <v>1.3683453171342159E-4</v>
      </c>
      <c r="Y782" s="50">
        <v>1.2386624185250244E-4</v>
      </c>
      <c r="Z782" s="50">
        <v>1.1439478753365892E-4</v>
      </c>
      <c r="AA782" s="50">
        <v>1.368377641331225E-4</v>
      </c>
      <c r="AB782" s="50">
        <v>1.1536559347221417E-4</v>
      </c>
      <c r="AC782" s="50">
        <v>1.1716534452453449E-4</v>
      </c>
      <c r="AD782" s="50">
        <v>1.1786714689412112E-4</v>
      </c>
      <c r="AE782" s="50">
        <v>1.1948449315089376E-4</v>
      </c>
      <c r="AF782" s="50">
        <v>1.1536556452620629E-4</v>
      </c>
      <c r="AG782" s="30">
        <v>1.0844327203639625E-4</v>
      </c>
      <c r="AH782" s="88">
        <v>1.0747094203879465E-4</v>
      </c>
    </row>
    <row r="783" spans="1:34" ht="15" customHeight="1" x14ac:dyDescent="0.25">
      <c r="A783" s="47" t="s">
        <v>10</v>
      </c>
      <c r="B783" s="47" t="s">
        <v>11</v>
      </c>
      <c r="C783" s="47" t="s">
        <v>12</v>
      </c>
      <c r="D783" s="47" t="s">
        <v>100</v>
      </c>
      <c r="E783" s="47" t="s">
        <v>103</v>
      </c>
      <c r="F783" s="47" t="s">
        <v>94</v>
      </c>
      <c r="G783" s="47" t="s">
        <v>645</v>
      </c>
      <c r="H783" s="48" t="s">
        <v>17</v>
      </c>
      <c r="I783" s="49">
        <v>1</v>
      </c>
      <c r="J783" s="50">
        <v>0.38255712447519091</v>
      </c>
      <c r="K783" s="50">
        <v>0.37212518091521063</v>
      </c>
      <c r="L783" s="50">
        <v>0.36709189503214817</v>
      </c>
      <c r="M783" s="50">
        <v>0.35700466110383272</v>
      </c>
      <c r="N783" s="50">
        <v>0.38388671874780544</v>
      </c>
      <c r="O783" s="50">
        <v>0.36058939250799343</v>
      </c>
      <c r="P783" s="50">
        <v>0.3647047667669302</v>
      </c>
      <c r="Q783" s="50">
        <v>0.36325059798274739</v>
      </c>
      <c r="R783" s="50">
        <v>0.37751628063600001</v>
      </c>
      <c r="S783" s="50">
        <v>0.34700206177999998</v>
      </c>
      <c r="T783" s="50">
        <v>0.35471084635799999</v>
      </c>
      <c r="U783" s="50">
        <v>0.34931660746400001</v>
      </c>
      <c r="V783" s="50">
        <v>0.33947493579316218</v>
      </c>
      <c r="W783" s="50">
        <v>0.32908482600344152</v>
      </c>
      <c r="X783" s="50">
        <v>0.29019867485782447</v>
      </c>
      <c r="Y783" s="50">
        <v>0.26269552572078719</v>
      </c>
      <c r="Z783" s="50">
        <v>0.24260846540138384</v>
      </c>
      <c r="AA783" s="50">
        <v>0.29020553017352624</v>
      </c>
      <c r="AB783" s="50">
        <v>0.24466735063587178</v>
      </c>
      <c r="AC783" s="50">
        <v>0.24848426266763274</v>
      </c>
      <c r="AD783" s="50">
        <v>0.24997264513305206</v>
      </c>
      <c r="AE783" s="50">
        <v>0.25340271307441548</v>
      </c>
      <c r="AF783" s="50">
        <v>0.24466728924717826</v>
      </c>
      <c r="AG783" s="30">
        <v>0.22998649133478916</v>
      </c>
      <c r="AH783" s="88">
        <v>0.22792437387587569</v>
      </c>
    </row>
    <row r="784" spans="1:34" ht="15" customHeight="1" x14ac:dyDescent="0.25">
      <c r="A784" s="47" t="s">
        <v>10</v>
      </c>
      <c r="B784" s="47" t="s">
        <v>11</v>
      </c>
      <c r="C784" s="47" t="s">
        <v>12</v>
      </c>
      <c r="D784" s="47" t="s">
        <v>100</v>
      </c>
      <c r="E784" s="47" t="s">
        <v>103</v>
      </c>
      <c r="F784" s="47" t="s">
        <v>94</v>
      </c>
      <c r="G784" s="47" t="s">
        <v>645</v>
      </c>
      <c r="H784" s="48" t="s">
        <v>18</v>
      </c>
      <c r="I784" s="49">
        <v>298</v>
      </c>
      <c r="J784" s="50">
        <v>2.1501701828292511E-4</v>
      </c>
      <c r="K784" s="50">
        <v>2.0915372295875662E-4</v>
      </c>
      <c r="L784" s="50">
        <v>2.0632475428061138E-4</v>
      </c>
      <c r="M784" s="50">
        <v>2.0065520371358384E-4</v>
      </c>
      <c r="N784" s="50">
        <v>2.1576431947726524E-4</v>
      </c>
      <c r="O784" s="50">
        <v>2.026700093688835E-4</v>
      </c>
      <c r="P784" s="50">
        <v>2.0498306393162055E-4</v>
      </c>
      <c r="Q784" s="50">
        <v>2.0416574537694966E-4</v>
      </c>
      <c r="R784" s="50">
        <v>2.1218380164E-4</v>
      </c>
      <c r="S784" s="50">
        <v>1.9503322220000002E-4</v>
      </c>
      <c r="T784" s="50">
        <v>1.9936596042E-4</v>
      </c>
      <c r="U784" s="50">
        <v>1.9633411735999999E-4</v>
      </c>
      <c r="V784" s="50">
        <v>1.9080258556462151E-4</v>
      </c>
      <c r="W784" s="50">
        <v>1.8496280299703052E-4</v>
      </c>
      <c r="X784" s="50">
        <v>1.6310676180239855E-4</v>
      </c>
      <c r="Y784" s="50">
        <v>1.4764856028818291E-4</v>
      </c>
      <c r="Z784" s="50">
        <v>1.3635858674012147E-4</v>
      </c>
      <c r="AA784" s="50">
        <v>1.6311061484668206E-4</v>
      </c>
      <c r="AB784" s="50">
        <v>1.3751578741887931E-4</v>
      </c>
      <c r="AC784" s="50">
        <v>1.3966109067324513E-4</v>
      </c>
      <c r="AD784" s="50">
        <v>1.4049763909779238E-4</v>
      </c>
      <c r="AE784" s="50">
        <v>1.424255158358654E-4</v>
      </c>
      <c r="AF784" s="50">
        <v>1.3751575291523791E-4</v>
      </c>
      <c r="AG784" s="30">
        <v>1.2926438026738434E-4</v>
      </c>
      <c r="AH784" s="88">
        <v>1.2810536291024322E-4</v>
      </c>
    </row>
    <row r="785" spans="1:34" ht="15" customHeight="1" x14ac:dyDescent="0.25">
      <c r="A785" s="47" t="s">
        <v>10</v>
      </c>
      <c r="B785" s="47" t="s">
        <v>11</v>
      </c>
      <c r="C785" s="47" t="s">
        <v>12</v>
      </c>
      <c r="D785" s="47" t="s">
        <v>100</v>
      </c>
      <c r="E785" s="47" t="s">
        <v>112</v>
      </c>
      <c r="F785" s="47" t="s">
        <v>94</v>
      </c>
      <c r="G785" s="47" t="s">
        <v>646</v>
      </c>
      <c r="H785" s="48" t="s">
        <v>16</v>
      </c>
      <c r="I785" s="49">
        <v>25</v>
      </c>
      <c r="J785" s="50">
        <v>2.3814221287778197E-4</v>
      </c>
      <c r="K785" s="50">
        <v>2.2891508181482472E-4</v>
      </c>
      <c r="L785" s="50">
        <v>2.1983885801106609E-4</v>
      </c>
      <c r="M785" s="50">
        <v>1.509565117492025E-4</v>
      </c>
      <c r="N785" s="50">
        <v>1.4610724159925376E-4</v>
      </c>
      <c r="O785" s="50">
        <v>1.3447037393170714E-4</v>
      </c>
      <c r="P785" s="50">
        <v>1.3213855578183886E-4</v>
      </c>
      <c r="Q785" s="50">
        <v>1.2809688145206091E-4</v>
      </c>
      <c r="R785" s="50">
        <v>1.3545357377499998E-4</v>
      </c>
      <c r="S785" s="50">
        <v>1.2005673775E-4</v>
      </c>
      <c r="T785" s="50">
        <v>1.163537885E-4</v>
      </c>
      <c r="U785" s="50">
        <v>1.1075330519999999E-4</v>
      </c>
      <c r="V785" s="50">
        <v>1.0771334814195418E-4</v>
      </c>
      <c r="W785" s="50">
        <v>1.2500843753585146E-4</v>
      </c>
      <c r="X785" s="50">
        <v>1.2853742006955151E-4</v>
      </c>
      <c r="Y785" s="50">
        <v>1.3191548134119569E-4</v>
      </c>
      <c r="Z785" s="50">
        <v>1.3160459951679974E-4</v>
      </c>
      <c r="AA785" s="50">
        <v>1.2939042262815289E-4</v>
      </c>
      <c r="AB785" s="50">
        <v>1.2402448493820228E-4</v>
      </c>
      <c r="AC785" s="50">
        <v>9.1193149791722299E-5</v>
      </c>
      <c r="AD785" s="50">
        <v>7.8359488356565243E-5</v>
      </c>
      <c r="AE785" s="50">
        <v>8.7115312055267553E-5</v>
      </c>
      <c r="AF785" s="50">
        <v>8.6835365587557763E-5</v>
      </c>
      <c r="AG785" s="30">
        <v>8.7614623960267086E-5</v>
      </c>
      <c r="AH785" s="88">
        <v>8.6067735798217007E-5</v>
      </c>
    </row>
    <row r="786" spans="1:34" ht="15" customHeight="1" x14ac:dyDescent="0.25">
      <c r="A786" s="47" t="s">
        <v>10</v>
      </c>
      <c r="B786" s="47" t="s">
        <v>11</v>
      </c>
      <c r="C786" s="47" t="s">
        <v>12</v>
      </c>
      <c r="D786" s="47" t="s">
        <v>100</v>
      </c>
      <c r="E786" s="47" t="s">
        <v>112</v>
      </c>
      <c r="F786" s="47" t="s">
        <v>94</v>
      </c>
      <c r="G786" s="47" t="s">
        <v>646</v>
      </c>
      <c r="H786" s="48" t="s">
        <v>17</v>
      </c>
      <c r="I786" s="49">
        <v>1</v>
      </c>
      <c r="J786" s="50">
        <v>0.50505200507119996</v>
      </c>
      <c r="K786" s="50">
        <v>0.48548310551288032</v>
      </c>
      <c r="L786" s="50">
        <v>0.46623425006986896</v>
      </c>
      <c r="M786" s="50">
        <v>0.32014857011770864</v>
      </c>
      <c r="N786" s="50">
        <v>0.30986423798369739</v>
      </c>
      <c r="O786" s="50">
        <v>0.28518476903436452</v>
      </c>
      <c r="P786" s="50">
        <v>0.28023944910212384</v>
      </c>
      <c r="Q786" s="50">
        <v>0.27166786618353073</v>
      </c>
      <c r="R786" s="50">
        <v>0.28726993926201994</v>
      </c>
      <c r="S786" s="50">
        <v>0.25461632942019996</v>
      </c>
      <c r="T786" s="50">
        <v>0.24676311465079998</v>
      </c>
      <c r="U786" s="50">
        <v>0.23488560966815999</v>
      </c>
      <c r="V786" s="50">
        <v>0.22843846873945642</v>
      </c>
      <c r="W786" s="50">
        <v>0.26511789432603378</v>
      </c>
      <c r="X786" s="50">
        <v>0.27260216048350483</v>
      </c>
      <c r="Y786" s="50">
        <v>0.27976635282840784</v>
      </c>
      <c r="Z786" s="50">
        <v>0.2791070346552289</v>
      </c>
      <c r="AA786" s="50">
        <v>0.2744112083097866</v>
      </c>
      <c r="AB786" s="50">
        <v>0.26303112765693942</v>
      </c>
      <c r="AC786" s="50">
        <v>0.19340243207828464</v>
      </c>
      <c r="AD786" s="50">
        <v>0.16618480290660359</v>
      </c>
      <c r="AE786" s="50">
        <v>0.18475415380681143</v>
      </c>
      <c r="AF786" s="50">
        <v>0.18416044333809251</v>
      </c>
      <c r="AG786" s="30">
        <v>0.18581309449493441</v>
      </c>
      <c r="AH786" s="88">
        <v>0.18253245408085864</v>
      </c>
    </row>
    <row r="787" spans="1:34" ht="15" customHeight="1" x14ac:dyDescent="0.25">
      <c r="A787" s="47" t="s">
        <v>10</v>
      </c>
      <c r="B787" s="47" t="s">
        <v>11</v>
      </c>
      <c r="C787" s="47" t="s">
        <v>12</v>
      </c>
      <c r="D787" s="47" t="s">
        <v>100</v>
      </c>
      <c r="E787" s="47" t="s">
        <v>112</v>
      </c>
      <c r="F787" s="47" t="s">
        <v>94</v>
      </c>
      <c r="G787" s="47" t="s">
        <v>646</v>
      </c>
      <c r="H787" s="48" t="s">
        <v>18</v>
      </c>
      <c r="I787" s="49">
        <v>298</v>
      </c>
      <c r="J787" s="50">
        <v>2.8386551775031615E-4</v>
      </c>
      <c r="K787" s="50">
        <v>2.7286677752327111E-4</v>
      </c>
      <c r="L787" s="50">
        <v>2.6204791874919077E-4</v>
      </c>
      <c r="M787" s="50">
        <v>1.7994016200504934E-4</v>
      </c>
      <c r="N787" s="50">
        <v>1.741598319863105E-4</v>
      </c>
      <c r="O787" s="50">
        <v>1.6028868572659491E-4</v>
      </c>
      <c r="P787" s="50">
        <v>1.5750915849195192E-4</v>
      </c>
      <c r="Q787" s="50">
        <v>1.5269148269085657E-4</v>
      </c>
      <c r="R787" s="50">
        <v>1.6146065993980001E-4</v>
      </c>
      <c r="S787" s="50">
        <v>1.43107631398E-4</v>
      </c>
      <c r="T787" s="50">
        <v>1.3869371589199999E-4</v>
      </c>
      <c r="U787" s="50">
        <v>1.320179397984E-4</v>
      </c>
      <c r="V787" s="50">
        <v>1.2839431098520936E-4</v>
      </c>
      <c r="W787" s="50">
        <v>1.4901005754273494E-4</v>
      </c>
      <c r="X787" s="50">
        <v>1.5321660472290542E-4</v>
      </c>
      <c r="Y787" s="50">
        <v>1.5724325375870529E-4</v>
      </c>
      <c r="Z787" s="50">
        <v>1.5687268262402532E-4</v>
      </c>
      <c r="AA787" s="50">
        <v>1.5423338377275824E-4</v>
      </c>
      <c r="AB787" s="50">
        <v>1.4783718604633716E-4</v>
      </c>
      <c r="AC787" s="50">
        <v>1.0870223455173299E-4</v>
      </c>
      <c r="AD787" s="50">
        <v>9.3404510121025786E-5</v>
      </c>
      <c r="AE787" s="50">
        <v>1.0384145196987895E-4</v>
      </c>
      <c r="AF787" s="50">
        <v>1.0350775578036887E-4</v>
      </c>
      <c r="AG787" s="30">
        <v>1.0443663176063835E-4</v>
      </c>
      <c r="AH787" s="88">
        <v>1.0259274107147469E-4</v>
      </c>
    </row>
    <row r="788" spans="1:34" ht="15" customHeight="1" x14ac:dyDescent="0.25">
      <c r="A788" s="47" t="s">
        <v>10</v>
      </c>
      <c r="B788" s="47" t="s">
        <v>11</v>
      </c>
      <c r="C788" s="47" t="s">
        <v>12</v>
      </c>
      <c r="D788" s="47" t="s">
        <v>100</v>
      </c>
      <c r="E788" s="47" t="s">
        <v>113</v>
      </c>
      <c r="F788" s="47" t="s">
        <v>94</v>
      </c>
      <c r="G788" s="47" t="s">
        <v>647</v>
      </c>
      <c r="H788" s="48" t="s">
        <v>16</v>
      </c>
      <c r="I788" s="49">
        <v>25</v>
      </c>
      <c r="J788" s="50">
        <v>4.9916597540487896E-5</v>
      </c>
      <c r="K788" s="50">
        <v>4.0595843930776689E-5</v>
      </c>
      <c r="L788" s="50">
        <v>4.1736231036167331E-5</v>
      </c>
      <c r="M788" s="50">
        <v>6.6544762883456011E-5</v>
      </c>
      <c r="N788" s="50">
        <v>6.1075238911704663E-5</v>
      </c>
      <c r="O788" s="50">
        <v>6.0279623342377813E-5</v>
      </c>
      <c r="P788" s="50">
        <v>5.5671041473437013E-5</v>
      </c>
      <c r="Q788" s="50">
        <v>4.7787719791631865E-5</v>
      </c>
      <c r="R788" s="50">
        <v>3.91942675E-5</v>
      </c>
      <c r="S788" s="50">
        <v>3.7442975274999999E-5</v>
      </c>
      <c r="T788" s="50">
        <v>3.6856973399999995E-5</v>
      </c>
      <c r="U788" s="50">
        <v>3.6399927574999992E-5</v>
      </c>
      <c r="V788" s="50">
        <v>4.5854351491894671E-5</v>
      </c>
      <c r="W788" s="50">
        <v>4.9374200928884315E-5</v>
      </c>
      <c r="X788" s="50">
        <v>6.3593758362310584E-5</v>
      </c>
      <c r="Y788" s="50">
        <v>6.5004716534097236E-5</v>
      </c>
      <c r="Z788" s="50">
        <v>6.7184408181324433E-5</v>
      </c>
      <c r="AA788" s="50">
        <v>5.8327810261116244E-5</v>
      </c>
      <c r="AB788" s="50">
        <v>5.3428501715743424E-5</v>
      </c>
      <c r="AC788" s="50">
        <v>5.3090837561313662E-5</v>
      </c>
      <c r="AD788" s="50">
        <v>6.2318470973623256E-5</v>
      </c>
      <c r="AE788" s="50">
        <v>6.6546723519102455E-5</v>
      </c>
      <c r="AF788" s="50">
        <v>6.365063516770988E-5</v>
      </c>
      <c r="AG788" s="30">
        <v>5.4375946895165088E-5</v>
      </c>
      <c r="AH788" s="88">
        <v>5.0180016039495318E-5</v>
      </c>
    </row>
    <row r="789" spans="1:34" ht="15" customHeight="1" x14ac:dyDescent="0.25">
      <c r="A789" s="47" t="s">
        <v>10</v>
      </c>
      <c r="B789" s="47" t="s">
        <v>11</v>
      </c>
      <c r="C789" s="47" t="s">
        <v>12</v>
      </c>
      <c r="D789" s="47" t="s">
        <v>100</v>
      </c>
      <c r="E789" s="47" t="s">
        <v>113</v>
      </c>
      <c r="F789" s="47" t="s">
        <v>94</v>
      </c>
      <c r="G789" s="47" t="s">
        <v>647</v>
      </c>
      <c r="H789" s="48" t="s">
        <v>17</v>
      </c>
      <c r="I789" s="49">
        <v>1</v>
      </c>
      <c r="J789" s="50">
        <v>0.10586312006386674</v>
      </c>
      <c r="K789" s="50">
        <v>8.6095665808391189E-2</v>
      </c>
      <c r="L789" s="50">
        <v>8.8514198781503683E-2</v>
      </c>
      <c r="M789" s="50">
        <v>0.14112813312323352</v>
      </c>
      <c r="N789" s="50">
        <v>0.12952836668394324</v>
      </c>
      <c r="O789" s="50">
        <v>0.12784102518451484</v>
      </c>
      <c r="P789" s="50">
        <v>0.11806714475686521</v>
      </c>
      <c r="Q789" s="50">
        <v>0.10134819613409286</v>
      </c>
      <c r="R789" s="50">
        <v>8.3123202514000002E-2</v>
      </c>
      <c r="S789" s="50">
        <v>7.9409061963220007E-2</v>
      </c>
      <c r="T789" s="50">
        <v>7.8166269186719997E-2</v>
      </c>
      <c r="U789" s="50">
        <v>7.7196966401059997E-2</v>
      </c>
      <c r="V789" s="50">
        <v>9.7247908644010214E-2</v>
      </c>
      <c r="W789" s="50">
        <v>0.10471280532997784</v>
      </c>
      <c r="X789" s="50">
        <v>0.1348696427347883</v>
      </c>
      <c r="Y789" s="50">
        <v>0.13786200282551342</v>
      </c>
      <c r="Z789" s="50">
        <v>0.14248469287095286</v>
      </c>
      <c r="AA789" s="50">
        <v>0.12370162000177533</v>
      </c>
      <c r="AB789" s="50">
        <v>0.11331116643874865</v>
      </c>
      <c r="AC789" s="50">
        <v>0.11259504830003401</v>
      </c>
      <c r="AD789" s="50">
        <v>0.13216501324086022</v>
      </c>
      <c r="AE789" s="50">
        <v>0.14113229123931251</v>
      </c>
      <c r="AF789" s="50">
        <v>0.13499026706367909</v>
      </c>
      <c r="AG789" s="30">
        <v>0.11532050817526611</v>
      </c>
      <c r="AH789" s="88">
        <v>0.10642177801656166</v>
      </c>
    </row>
    <row r="790" spans="1:34" ht="15" customHeight="1" x14ac:dyDescent="0.25">
      <c r="A790" s="47" t="s">
        <v>10</v>
      </c>
      <c r="B790" s="47" t="s">
        <v>11</v>
      </c>
      <c r="C790" s="47" t="s">
        <v>12</v>
      </c>
      <c r="D790" s="47" t="s">
        <v>100</v>
      </c>
      <c r="E790" s="47" t="s">
        <v>113</v>
      </c>
      <c r="F790" s="47" t="s">
        <v>94</v>
      </c>
      <c r="G790" s="47" t="s">
        <v>647</v>
      </c>
      <c r="H790" s="48" t="s">
        <v>18</v>
      </c>
      <c r="I790" s="49">
        <v>298</v>
      </c>
      <c r="J790" s="50">
        <v>5.9500584268261569E-5</v>
      </c>
      <c r="K790" s="50">
        <v>4.8390245965485802E-5</v>
      </c>
      <c r="L790" s="50">
        <v>4.9749587395111454E-5</v>
      </c>
      <c r="M790" s="50">
        <v>7.9321357357079565E-5</v>
      </c>
      <c r="N790" s="50">
        <v>7.2801684782751957E-5</v>
      </c>
      <c r="O790" s="50">
        <v>7.1853311024114346E-5</v>
      </c>
      <c r="P790" s="50">
        <v>6.6359881436336916E-5</v>
      </c>
      <c r="Q790" s="50">
        <v>5.6962961991625181E-5</v>
      </c>
      <c r="R790" s="50">
        <v>4.6719566859999998E-5</v>
      </c>
      <c r="S790" s="50">
        <v>4.4632026527799992E-5</v>
      </c>
      <c r="T790" s="50">
        <v>4.3933512292799993E-5</v>
      </c>
      <c r="U790" s="50">
        <v>4.3388713669399997E-5</v>
      </c>
      <c r="V790" s="50">
        <v>5.4658386978338443E-5</v>
      </c>
      <c r="W790" s="50">
        <v>5.8854047507230093E-5</v>
      </c>
      <c r="X790" s="50">
        <v>7.5803759967874227E-5</v>
      </c>
      <c r="Y790" s="50">
        <v>7.7485622108643918E-5</v>
      </c>
      <c r="Z790" s="50">
        <v>8.0083814552138737E-5</v>
      </c>
      <c r="AA790" s="50">
        <v>6.9526749831250582E-5</v>
      </c>
      <c r="AB790" s="50">
        <v>6.3686774045166165E-5</v>
      </c>
      <c r="AC790" s="50">
        <v>6.3284278373085893E-5</v>
      </c>
      <c r="AD790" s="50">
        <v>7.4283617400558934E-5</v>
      </c>
      <c r="AE790" s="50">
        <v>7.9323694434770131E-5</v>
      </c>
      <c r="AF790" s="50">
        <v>7.5871557119910175E-5</v>
      </c>
      <c r="AG790" s="30">
        <v>6.481612869903679E-5</v>
      </c>
      <c r="AH790" s="88">
        <v>5.9814579119078423E-5</v>
      </c>
    </row>
    <row r="791" spans="1:34" ht="15" customHeight="1" x14ac:dyDescent="0.25">
      <c r="A791" s="47" t="s">
        <v>10</v>
      </c>
      <c r="B791" s="47" t="s">
        <v>11</v>
      </c>
      <c r="C791" s="47" t="s">
        <v>12</v>
      </c>
      <c r="D791" s="47" t="s">
        <v>100</v>
      </c>
      <c r="E791" s="47" t="s">
        <v>113</v>
      </c>
      <c r="F791" s="47" t="s">
        <v>94</v>
      </c>
      <c r="G791" s="47" t="s">
        <v>648</v>
      </c>
      <c r="H791" s="48" t="s">
        <v>16</v>
      </c>
      <c r="I791" s="49">
        <v>25</v>
      </c>
      <c r="J791" s="50">
        <v>1.5280595800414576E-4</v>
      </c>
      <c r="K791" s="50">
        <v>4.6579637067613468E-5</v>
      </c>
      <c r="L791" s="50">
        <v>4.4318800722427889E-5</v>
      </c>
      <c r="M791" s="50">
        <v>1.0511811525720132E-4</v>
      </c>
      <c r="N791" s="50">
        <v>1.057724386943546E-4</v>
      </c>
      <c r="O791" s="50">
        <v>1.1029004571219815E-4</v>
      </c>
      <c r="P791" s="50">
        <v>1.1612165183564279E-4</v>
      </c>
      <c r="Q791" s="50">
        <v>1.0857068536531921E-4</v>
      </c>
      <c r="R791" s="50">
        <v>9.7465264999999987E-5</v>
      </c>
      <c r="S791" s="50">
        <v>8.8038471249999987E-5</v>
      </c>
      <c r="T791" s="50">
        <v>8.2937745224999991E-5</v>
      </c>
      <c r="U791" s="50">
        <v>7.8878122799999999E-5</v>
      </c>
      <c r="V791" s="50">
        <v>6.8464083164712598E-5</v>
      </c>
      <c r="W791" s="50">
        <v>6.8750043778809344E-5</v>
      </c>
      <c r="X791" s="50">
        <v>6.7292332796972318E-5</v>
      </c>
      <c r="Y791" s="50">
        <v>6.9070040130483912E-5</v>
      </c>
      <c r="Z791" s="50">
        <v>6.9638304635898416E-5</v>
      </c>
      <c r="AA791" s="50">
        <v>6.5047425655133647E-5</v>
      </c>
      <c r="AB791" s="50">
        <v>5.9227145660749718E-5</v>
      </c>
      <c r="AC791" s="50">
        <v>6.3172953680846477E-5</v>
      </c>
      <c r="AD791" s="50">
        <v>8.1174732841371929E-5</v>
      </c>
      <c r="AE791" s="50">
        <v>8.2148471252399611E-5</v>
      </c>
      <c r="AF791" s="50">
        <v>7.9625937621656325E-5</v>
      </c>
      <c r="AG791" s="30">
        <v>7.6901378504446049E-5</v>
      </c>
      <c r="AH791" s="88">
        <v>8.5315662045563125E-5</v>
      </c>
    </row>
    <row r="792" spans="1:34" ht="15" customHeight="1" x14ac:dyDescent="0.25">
      <c r="A792" s="47" t="s">
        <v>10</v>
      </c>
      <c r="B792" s="47" t="s">
        <v>11</v>
      </c>
      <c r="C792" s="47" t="s">
        <v>12</v>
      </c>
      <c r="D792" s="47" t="s">
        <v>100</v>
      </c>
      <c r="E792" s="47" t="s">
        <v>113</v>
      </c>
      <c r="F792" s="47" t="s">
        <v>94</v>
      </c>
      <c r="G792" s="47" t="s">
        <v>648</v>
      </c>
      <c r="H792" s="48" t="s">
        <v>17</v>
      </c>
      <c r="I792" s="49">
        <v>1</v>
      </c>
      <c r="J792" s="50">
        <v>0.32407087573519233</v>
      </c>
      <c r="K792" s="50">
        <v>9.8786094292994647E-2</v>
      </c>
      <c r="L792" s="50">
        <v>9.3991312572125063E-2</v>
      </c>
      <c r="M792" s="50">
        <v>0.22293449883747257</v>
      </c>
      <c r="N792" s="50">
        <v>0.22432218798298723</v>
      </c>
      <c r="O792" s="50">
        <v>0.23390312894642987</v>
      </c>
      <c r="P792" s="50">
        <v>0.24627079921303119</v>
      </c>
      <c r="Q792" s="50">
        <v>0.23025670952276894</v>
      </c>
      <c r="R792" s="50">
        <v>0.206704334012</v>
      </c>
      <c r="S792" s="50">
        <v>0.18671198982699999</v>
      </c>
      <c r="T792" s="50">
        <v>0.17589437007317998</v>
      </c>
      <c r="U792" s="50">
        <v>0.16728472283423998</v>
      </c>
      <c r="V792" s="50">
        <v>0.14519862757572247</v>
      </c>
      <c r="W792" s="50">
        <v>0.14580509284609885</v>
      </c>
      <c r="X792" s="50">
        <v>0.14271357939581891</v>
      </c>
      <c r="Y792" s="50">
        <v>0.14648374110873028</v>
      </c>
      <c r="Z792" s="50">
        <v>0.14768891647181334</v>
      </c>
      <c r="AA792" s="50">
        <v>0.13795258032940744</v>
      </c>
      <c r="AB792" s="50">
        <v>0.125608930517318</v>
      </c>
      <c r="AC792" s="50">
        <v>0.13397720016633921</v>
      </c>
      <c r="AD792" s="50">
        <v>0.17215537340998158</v>
      </c>
      <c r="AE792" s="50">
        <v>0.1742204778320891</v>
      </c>
      <c r="AF792" s="50">
        <v>0.16887068850800876</v>
      </c>
      <c r="AG792" s="30">
        <v>0.16309244353222915</v>
      </c>
      <c r="AH792" s="88">
        <v>0.1809374560662303</v>
      </c>
    </row>
    <row r="793" spans="1:34" ht="15" customHeight="1" x14ac:dyDescent="0.25">
      <c r="A793" s="47" t="s">
        <v>10</v>
      </c>
      <c r="B793" s="47" t="s">
        <v>11</v>
      </c>
      <c r="C793" s="47" t="s">
        <v>12</v>
      </c>
      <c r="D793" s="47" t="s">
        <v>100</v>
      </c>
      <c r="E793" s="47" t="s">
        <v>113</v>
      </c>
      <c r="F793" s="47" t="s">
        <v>94</v>
      </c>
      <c r="G793" s="47" t="s">
        <v>648</v>
      </c>
      <c r="H793" s="48" t="s">
        <v>18</v>
      </c>
      <c r="I793" s="49">
        <v>298</v>
      </c>
      <c r="J793" s="50">
        <v>1.8214470194094176E-4</v>
      </c>
      <c r="K793" s="50">
        <v>5.5522927384595253E-5</v>
      </c>
      <c r="L793" s="50">
        <v>5.2828010461134037E-5</v>
      </c>
      <c r="M793" s="50">
        <v>1.2530079338658398E-4</v>
      </c>
      <c r="N793" s="50">
        <v>1.2608074692367066E-4</v>
      </c>
      <c r="O793" s="50">
        <v>1.314657344889402E-4</v>
      </c>
      <c r="P793" s="50">
        <v>1.3841700898808618E-4</v>
      </c>
      <c r="Q793" s="50">
        <v>1.2941625695546047E-4</v>
      </c>
      <c r="R793" s="50">
        <v>1.1617859587999999E-4</v>
      </c>
      <c r="S793" s="50">
        <v>1.0494185773000001E-4</v>
      </c>
      <c r="T793" s="50">
        <v>9.8861792308199993E-5</v>
      </c>
      <c r="U793" s="50">
        <v>9.40227223776E-5</v>
      </c>
      <c r="V793" s="50">
        <v>8.1609187132337401E-5</v>
      </c>
      <c r="W793" s="50">
        <v>8.1950052184340724E-5</v>
      </c>
      <c r="X793" s="50">
        <v>8.0212460693991023E-5</v>
      </c>
      <c r="Y793" s="50">
        <v>8.233148783553684E-5</v>
      </c>
      <c r="Z793" s="50">
        <v>8.3008859125990918E-5</v>
      </c>
      <c r="AA793" s="50">
        <v>7.7536531380919326E-5</v>
      </c>
      <c r="AB793" s="50">
        <v>7.0598757627613658E-5</v>
      </c>
      <c r="AC793" s="50">
        <v>7.5302160787569001E-5</v>
      </c>
      <c r="AD793" s="50">
        <v>9.6760281546915354E-5</v>
      </c>
      <c r="AE793" s="50">
        <v>9.7920977732860357E-5</v>
      </c>
      <c r="AF793" s="50">
        <v>9.4914117645014356E-5</v>
      </c>
      <c r="AG793" s="30">
        <v>9.1666443177299694E-5</v>
      </c>
      <c r="AH793" s="88">
        <v>1.0169626915831128E-4</v>
      </c>
    </row>
    <row r="794" spans="1:34" ht="15" customHeight="1" x14ac:dyDescent="0.25">
      <c r="A794" s="47" t="s">
        <v>10</v>
      </c>
      <c r="B794" s="47" t="s">
        <v>11</v>
      </c>
      <c r="C794" s="47" t="s">
        <v>12</v>
      </c>
      <c r="D794" s="47" t="s">
        <v>100</v>
      </c>
      <c r="E794" s="47" t="s">
        <v>113</v>
      </c>
      <c r="F794" s="47" t="s">
        <v>94</v>
      </c>
      <c r="G794" s="47" t="s">
        <v>649</v>
      </c>
      <c r="H794" s="48" t="s">
        <v>16</v>
      </c>
      <c r="I794" s="49">
        <v>25</v>
      </c>
      <c r="J794" s="50">
        <v>3.1881847962336013E-4</v>
      </c>
      <c r="K794" s="50">
        <v>3.1737264971509911E-4</v>
      </c>
      <c r="L794" s="50">
        <v>2.7561479707928775E-4</v>
      </c>
      <c r="M794" s="50">
        <v>2.2761263236996057E-4</v>
      </c>
      <c r="N794" s="50">
        <v>2.5192398103730167E-4</v>
      </c>
      <c r="O794" s="50">
        <v>2.4447488998417837E-4</v>
      </c>
      <c r="P794" s="50">
        <v>2.4207399043493969E-4</v>
      </c>
      <c r="Q794" s="50">
        <v>2.3849741994291443E-4</v>
      </c>
      <c r="R794" s="50">
        <v>1.558593725E-4</v>
      </c>
      <c r="S794" s="50">
        <v>1.3525034892499999E-4</v>
      </c>
      <c r="T794" s="50">
        <v>1.3601626864999999E-4</v>
      </c>
      <c r="U794" s="50">
        <v>1.3807723244999999E-4</v>
      </c>
      <c r="V794" s="50">
        <v>1.3035754691882167E-4</v>
      </c>
      <c r="W794" s="50">
        <v>1.3137656189102557E-4</v>
      </c>
      <c r="X794" s="50">
        <v>1.3902938312596865E-4</v>
      </c>
      <c r="Y794" s="50">
        <v>1.4210142745984595E-4</v>
      </c>
      <c r="Z794" s="50">
        <v>1.3396021015406849E-4</v>
      </c>
      <c r="AA794" s="50">
        <v>1.3055040479936891E-4</v>
      </c>
      <c r="AB794" s="50">
        <v>1.2119370432815137E-4</v>
      </c>
      <c r="AC794" s="50">
        <v>1.1779092761499268E-4</v>
      </c>
      <c r="AD794" s="50">
        <v>1.0171789221506802E-4</v>
      </c>
      <c r="AE794" s="50">
        <v>1.0292176527396597E-4</v>
      </c>
      <c r="AF794" s="50">
        <v>1.0121014386453625E-4</v>
      </c>
      <c r="AG794" s="30">
        <v>9.2093266923331231E-5</v>
      </c>
      <c r="AH794" s="88">
        <v>9.7666020717861179E-5</v>
      </c>
    </row>
    <row r="795" spans="1:34" ht="15" customHeight="1" x14ac:dyDescent="0.25">
      <c r="A795" s="47" t="s">
        <v>10</v>
      </c>
      <c r="B795" s="47" t="s">
        <v>11</v>
      </c>
      <c r="C795" s="47" t="s">
        <v>12</v>
      </c>
      <c r="D795" s="47" t="s">
        <v>100</v>
      </c>
      <c r="E795" s="47" t="s">
        <v>113</v>
      </c>
      <c r="F795" s="47" t="s">
        <v>94</v>
      </c>
      <c r="G795" s="47" t="s">
        <v>649</v>
      </c>
      <c r="H795" s="48" t="s">
        <v>17</v>
      </c>
      <c r="I795" s="49">
        <v>1</v>
      </c>
      <c r="J795" s="50">
        <v>0.67615023158522225</v>
      </c>
      <c r="K795" s="50">
        <v>0.67308391551578217</v>
      </c>
      <c r="L795" s="50">
        <v>0.58452386164575354</v>
      </c>
      <c r="M795" s="50">
        <v>0.48272087073021241</v>
      </c>
      <c r="N795" s="50">
        <v>0.53428037898390934</v>
      </c>
      <c r="O795" s="50">
        <v>0.5184823466784455</v>
      </c>
      <c r="P795" s="50">
        <v>0.51339051891442011</v>
      </c>
      <c r="Q795" s="50">
        <v>0.50580532821493285</v>
      </c>
      <c r="R795" s="50">
        <v>0.33054655719800002</v>
      </c>
      <c r="S795" s="50">
        <v>0.28683894000014004</v>
      </c>
      <c r="T795" s="50">
        <v>0.28846330255291996</v>
      </c>
      <c r="U795" s="50">
        <v>0.29283419457995996</v>
      </c>
      <c r="V795" s="50">
        <v>0.276462285505437</v>
      </c>
      <c r="W795" s="50">
        <v>0.27862341245848699</v>
      </c>
      <c r="X795" s="50">
        <v>0.29485351573355439</v>
      </c>
      <c r="Y795" s="50">
        <v>0.30136870735684129</v>
      </c>
      <c r="Z795" s="50">
        <v>0.28410281369474849</v>
      </c>
      <c r="AA795" s="50">
        <v>0.27687129849850156</v>
      </c>
      <c r="AB795" s="50">
        <v>0.25702760813914344</v>
      </c>
      <c r="AC795" s="50">
        <v>0.24981099928587649</v>
      </c>
      <c r="AD795" s="50">
        <v>0.21572330580971627</v>
      </c>
      <c r="AE795" s="50">
        <v>0.21827647979302703</v>
      </c>
      <c r="AF795" s="50">
        <v>0.21464647310790852</v>
      </c>
      <c r="AG795" s="30">
        <v>0.19531140049100085</v>
      </c>
      <c r="AH795" s="88">
        <v>0.20713009673843996</v>
      </c>
    </row>
    <row r="796" spans="1:34" ht="15" customHeight="1" x14ac:dyDescent="0.25">
      <c r="A796" s="47" t="s">
        <v>10</v>
      </c>
      <c r="B796" s="47" t="s">
        <v>11</v>
      </c>
      <c r="C796" s="47" t="s">
        <v>12</v>
      </c>
      <c r="D796" s="47" t="s">
        <v>100</v>
      </c>
      <c r="E796" s="47" t="s">
        <v>113</v>
      </c>
      <c r="F796" s="47" t="s">
        <v>94</v>
      </c>
      <c r="G796" s="47" t="s">
        <v>649</v>
      </c>
      <c r="H796" s="48" t="s">
        <v>18</v>
      </c>
      <c r="I796" s="49">
        <v>298</v>
      </c>
      <c r="J796" s="50">
        <v>3.8003162771104538E-4</v>
      </c>
      <c r="K796" s="50">
        <v>3.7830819846039818E-4</v>
      </c>
      <c r="L796" s="50">
        <v>3.2853283811851104E-4</v>
      </c>
      <c r="M796" s="50">
        <v>2.7131425778499299E-4</v>
      </c>
      <c r="N796" s="50">
        <v>3.0029338539646358E-4</v>
      </c>
      <c r="O796" s="50">
        <v>2.9141406886114068E-4</v>
      </c>
      <c r="P796" s="50">
        <v>2.885521965984481E-4</v>
      </c>
      <c r="Q796" s="50">
        <v>2.8428892457195394E-4</v>
      </c>
      <c r="R796" s="50">
        <v>1.8578437202000002E-4</v>
      </c>
      <c r="S796" s="50">
        <v>1.6121841591859999E-4</v>
      </c>
      <c r="T796" s="50">
        <v>1.6213139223079996E-4</v>
      </c>
      <c r="U796" s="50">
        <v>1.6458806108039998E-4</v>
      </c>
      <c r="V796" s="50">
        <v>1.5538619592723543E-4</v>
      </c>
      <c r="W796" s="50">
        <v>1.5660086177410245E-4</v>
      </c>
      <c r="X796" s="50">
        <v>1.6572302468615468E-4</v>
      </c>
      <c r="Y796" s="50">
        <v>1.6938490153213642E-4</v>
      </c>
      <c r="Z796" s="50">
        <v>1.5968057050364965E-4</v>
      </c>
      <c r="AA796" s="50">
        <v>1.5561608252084776E-4</v>
      </c>
      <c r="AB796" s="50">
        <v>1.4446289555915644E-4</v>
      </c>
      <c r="AC796" s="50">
        <v>1.404067857170713E-4</v>
      </c>
      <c r="AD796" s="50">
        <v>1.2124772752036111E-4</v>
      </c>
      <c r="AE796" s="50">
        <v>1.2268274420656745E-4</v>
      </c>
      <c r="AF796" s="50">
        <v>1.2064249148652725E-4</v>
      </c>
      <c r="AG796" s="30">
        <v>1.0977517417261083E-4</v>
      </c>
      <c r="AH796" s="88">
        <v>1.1641789669569054E-4</v>
      </c>
    </row>
    <row r="797" spans="1:34" ht="15" customHeight="1" x14ac:dyDescent="0.25">
      <c r="A797" s="47" t="s">
        <v>10</v>
      </c>
      <c r="B797" s="47" t="s">
        <v>11</v>
      </c>
      <c r="C797" s="47" t="s">
        <v>12</v>
      </c>
      <c r="D797" s="47" t="s">
        <v>100</v>
      </c>
      <c r="E797" s="47" t="s">
        <v>113</v>
      </c>
      <c r="F797" s="47" t="s">
        <v>94</v>
      </c>
      <c r="G797" s="47" t="s">
        <v>650</v>
      </c>
      <c r="H797" s="48" t="s">
        <v>16</v>
      </c>
      <c r="I797" s="49">
        <v>25</v>
      </c>
      <c r="J797" s="50">
        <v>1.008202583703513E-4</v>
      </c>
      <c r="K797" s="50">
        <v>1.7104451656464444E-4</v>
      </c>
      <c r="L797" s="50">
        <v>1.7418415088054382E-4</v>
      </c>
      <c r="M797" s="50">
        <v>6.2372286849341025E-5</v>
      </c>
      <c r="N797" s="50">
        <v>8.5810465824224632E-5</v>
      </c>
      <c r="O797" s="50">
        <v>7.8914609231782858E-5</v>
      </c>
      <c r="P797" s="50">
        <v>8.1423903899918181E-5</v>
      </c>
      <c r="Q797" s="50">
        <v>7.1111311745356625E-5</v>
      </c>
      <c r="R797" s="50">
        <v>7.5368279999999993E-5</v>
      </c>
      <c r="S797" s="50">
        <v>6.8657811800000001E-5</v>
      </c>
      <c r="T797" s="50">
        <v>5.4942231124999995E-5</v>
      </c>
      <c r="U797" s="50">
        <v>5.5038051024999991E-5</v>
      </c>
      <c r="V797" s="50">
        <v>7.0228289319664003E-5</v>
      </c>
      <c r="W797" s="50">
        <v>6.9435768143097132E-5</v>
      </c>
      <c r="X797" s="50">
        <v>7.088337459525471E-5</v>
      </c>
      <c r="Y797" s="50">
        <v>6.9718198151421201E-5</v>
      </c>
      <c r="Z797" s="50">
        <v>6.6811284253480001E-5</v>
      </c>
      <c r="AA797" s="50">
        <v>6.91225104598965E-5</v>
      </c>
      <c r="AB797" s="50">
        <v>6.8273686087509886E-5</v>
      </c>
      <c r="AC797" s="50">
        <v>6.8497305967900326E-5</v>
      </c>
      <c r="AD797" s="50">
        <v>6.1747278131739716E-5</v>
      </c>
      <c r="AE797" s="50">
        <v>6.2755279239779091E-5</v>
      </c>
      <c r="AF797" s="50">
        <v>6.3823974013324045E-5</v>
      </c>
      <c r="AG797" s="30">
        <v>5.9720815168213351E-5</v>
      </c>
      <c r="AH797" s="88">
        <v>6.6255389580639011E-5</v>
      </c>
    </row>
    <row r="798" spans="1:34" ht="15" customHeight="1" x14ac:dyDescent="0.25">
      <c r="A798" s="47" t="s">
        <v>10</v>
      </c>
      <c r="B798" s="47" t="s">
        <v>11</v>
      </c>
      <c r="C798" s="47" t="s">
        <v>12</v>
      </c>
      <c r="D798" s="47" t="s">
        <v>100</v>
      </c>
      <c r="E798" s="47" t="s">
        <v>113</v>
      </c>
      <c r="F798" s="47" t="s">
        <v>94</v>
      </c>
      <c r="G798" s="47" t="s">
        <v>650</v>
      </c>
      <c r="H798" s="48" t="s">
        <v>17</v>
      </c>
      <c r="I798" s="49">
        <v>1</v>
      </c>
      <c r="J798" s="50">
        <v>0.21381960395184105</v>
      </c>
      <c r="K798" s="50">
        <v>0.36275121073029792</v>
      </c>
      <c r="L798" s="50">
        <v>0.36940974718745734</v>
      </c>
      <c r="M798" s="50">
        <v>0.13227914595008242</v>
      </c>
      <c r="N798" s="50">
        <v>0.18198683592001563</v>
      </c>
      <c r="O798" s="50">
        <v>0.16736210325876508</v>
      </c>
      <c r="P798" s="50">
        <v>0.17268381539094646</v>
      </c>
      <c r="Q798" s="50">
        <v>0.15081286994955231</v>
      </c>
      <c r="R798" s="50">
        <v>0.159841048224</v>
      </c>
      <c r="S798" s="50">
        <v>0.14560948726544001</v>
      </c>
      <c r="T798" s="50">
        <v>0.11652148376989997</v>
      </c>
      <c r="U798" s="50">
        <v>0.11672469861382</v>
      </c>
      <c r="V798" s="50">
        <v>0.14894015598914342</v>
      </c>
      <c r="W798" s="50">
        <v>0.14725937707788039</v>
      </c>
      <c r="X798" s="50">
        <v>0.15032946084161619</v>
      </c>
      <c r="Y798" s="50">
        <v>0.14785835463953409</v>
      </c>
      <c r="Z798" s="50">
        <v>0.14169337164478041</v>
      </c>
      <c r="AA798" s="50">
        <v>0.14659502018334852</v>
      </c>
      <c r="AB798" s="50">
        <v>0.14479483345439095</v>
      </c>
      <c r="AC798" s="50">
        <v>0.14526908649672299</v>
      </c>
      <c r="AD798" s="50">
        <v>0.13095362746179359</v>
      </c>
      <c r="AE798" s="50">
        <v>0.13309139621172347</v>
      </c>
      <c r="AF798" s="50">
        <v>0.13535788408745764</v>
      </c>
      <c r="AG798" s="30">
        <v>0.12665590480874686</v>
      </c>
      <c r="AH798" s="88">
        <v>0.1405144302226192</v>
      </c>
    </row>
    <row r="799" spans="1:34" ht="15" customHeight="1" x14ac:dyDescent="0.25">
      <c r="A799" s="47" t="s">
        <v>10</v>
      </c>
      <c r="B799" s="47" t="s">
        <v>11</v>
      </c>
      <c r="C799" s="47" t="s">
        <v>12</v>
      </c>
      <c r="D799" s="47" t="s">
        <v>100</v>
      </c>
      <c r="E799" s="47" t="s">
        <v>113</v>
      </c>
      <c r="F799" s="47" t="s">
        <v>94</v>
      </c>
      <c r="G799" s="47" t="s">
        <v>650</v>
      </c>
      <c r="H799" s="48" t="s">
        <v>18</v>
      </c>
      <c r="I799" s="49">
        <v>298</v>
      </c>
      <c r="J799" s="50">
        <v>1.2017774797745876E-4</v>
      </c>
      <c r="K799" s="50">
        <v>2.0388506374505619E-4</v>
      </c>
      <c r="L799" s="50">
        <v>2.076275078496082E-4</v>
      </c>
      <c r="M799" s="50">
        <v>7.434776592441448E-5</v>
      </c>
      <c r="N799" s="50">
        <v>1.0228607526247578E-4</v>
      </c>
      <c r="O799" s="50">
        <v>9.4066214204285172E-5</v>
      </c>
      <c r="P799" s="50">
        <v>9.7057293448702474E-5</v>
      </c>
      <c r="Q799" s="50">
        <v>8.476468360046507E-5</v>
      </c>
      <c r="R799" s="50">
        <v>8.9838989760000009E-5</v>
      </c>
      <c r="S799" s="50">
        <v>8.18401116656E-5</v>
      </c>
      <c r="T799" s="50">
        <v>6.5491139500999985E-5</v>
      </c>
      <c r="U799" s="50">
        <v>6.5605356821800005E-5</v>
      </c>
      <c r="V799" s="50">
        <v>8.3712120869039496E-5</v>
      </c>
      <c r="W799" s="50">
        <v>8.2767435626571791E-5</v>
      </c>
      <c r="X799" s="50">
        <v>8.4492982517543632E-5</v>
      </c>
      <c r="Y799" s="50">
        <v>8.3104092196494087E-5</v>
      </c>
      <c r="Z799" s="50">
        <v>7.963905083014817E-5</v>
      </c>
      <c r="AA799" s="50">
        <v>8.239403246819664E-5</v>
      </c>
      <c r="AB799" s="50">
        <v>8.1382233816311786E-5</v>
      </c>
      <c r="AC799" s="50">
        <v>8.1648788713737172E-5</v>
      </c>
      <c r="AD799" s="50">
        <v>7.3602755533033737E-5</v>
      </c>
      <c r="AE799" s="50">
        <v>7.4804292853816688E-5</v>
      </c>
      <c r="AF799" s="50">
        <v>7.6078177023882273E-5</v>
      </c>
      <c r="AG799" s="30">
        <v>7.1187211680510327E-5</v>
      </c>
      <c r="AH799" s="88">
        <v>7.8976424380121713E-5</v>
      </c>
    </row>
    <row r="800" spans="1:34" ht="15" customHeight="1" x14ac:dyDescent="0.25">
      <c r="A800" s="47" t="s">
        <v>10</v>
      </c>
      <c r="B800" s="47" t="s">
        <v>11</v>
      </c>
      <c r="C800" s="47" t="s">
        <v>12</v>
      </c>
      <c r="D800" s="47" t="s">
        <v>100</v>
      </c>
      <c r="E800" s="47" t="s">
        <v>114</v>
      </c>
      <c r="F800" s="47" t="s">
        <v>94</v>
      </c>
      <c r="G800" s="47" t="s">
        <v>651</v>
      </c>
      <c r="H800" s="48" t="s">
        <v>16</v>
      </c>
      <c r="I800" s="49">
        <v>25</v>
      </c>
      <c r="J800" s="50">
        <v>2.4458606071222386E-10</v>
      </c>
      <c r="K800" s="50">
        <v>2.3791644768539008E-10</v>
      </c>
      <c r="L800" s="50">
        <v>2.3469844052302046E-10</v>
      </c>
      <c r="M800" s="50">
        <v>2.2824921594409249E-10</v>
      </c>
      <c r="N800" s="50">
        <v>2.4543613042646709E-10</v>
      </c>
      <c r="O800" s="50">
        <v>2.3054109675550825E-10</v>
      </c>
      <c r="P800" s="50">
        <v>2.3317224152828094E-10</v>
      </c>
      <c r="Q800" s="50">
        <v>2.3224252569820224E-10</v>
      </c>
      <c r="R800" s="50">
        <v>6.9E-10</v>
      </c>
      <c r="S800" s="50">
        <v>0</v>
      </c>
      <c r="T800" s="50">
        <v>0</v>
      </c>
      <c r="U800" s="50">
        <v>0</v>
      </c>
      <c r="V800" s="50">
        <v>1.5205889881207892E-9</v>
      </c>
      <c r="W800" s="50">
        <v>2.5292254990721119E-8</v>
      </c>
      <c r="X800" s="50">
        <v>2.2570406519909644E-8</v>
      </c>
      <c r="Y800" s="50">
        <v>1.884054304558819E-8</v>
      </c>
      <c r="Z800" s="50">
        <v>2.856866403859202E-9</v>
      </c>
      <c r="AA800" s="50">
        <v>1.2199317325844359E-9</v>
      </c>
      <c r="AB800" s="50">
        <v>1.3526355566977728E-9</v>
      </c>
      <c r="AC800" s="50">
        <v>3.8544828515905262E-9</v>
      </c>
      <c r="AD800" s="50">
        <v>3.0434209896136023E-9</v>
      </c>
      <c r="AE800" s="50">
        <v>2.1685128203444096E-9</v>
      </c>
      <c r="AF800" s="50">
        <v>4.0163852641098407E-9</v>
      </c>
      <c r="AG800" s="30">
        <v>4.3334010518793604E-9</v>
      </c>
      <c r="AH800" s="88">
        <v>4.4943637072193906E-9</v>
      </c>
    </row>
    <row r="801" spans="1:34" ht="15" customHeight="1" x14ac:dyDescent="0.25">
      <c r="A801" s="47" t="s">
        <v>10</v>
      </c>
      <c r="B801" s="47" t="s">
        <v>11</v>
      </c>
      <c r="C801" s="47" t="s">
        <v>12</v>
      </c>
      <c r="D801" s="47" t="s">
        <v>100</v>
      </c>
      <c r="E801" s="47" t="s">
        <v>114</v>
      </c>
      <c r="F801" s="47" t="s">
        <v>94</v>
      </c>
      <c r="G801" s="47" t="s">
        <v>651</v>
      </c>
      <c r="H801" s="48" t="s">
        <v>17</v>
      </c>
      <c r="I801" s="49">
        <v>1</v>
      </c>
      <c r="J801" s="50">
        <v>5.1871811755848437E-7</v>
      </c>
      <c r="K801" s="50">
        <v>5.0457320225117533E-7</v>
      </c>
      <c r="L801" s="50">
        <v>4.9774845266122178E-7</v>
      </c>
      <c r="M801" s="50">
        <v>4.8407093717423137E-7</v>
      </c>
      <c r="N801" s="50">
        <v>5.2052094540845135E-7</v>
      </c>
      <c r="O801" s="50">
        <v>4.8893155799908183E-7</v>
      </c>
      <c r="P801" s="50">
        <v>4.9451168983317817E-7</v>
      </c>
      <c r="Q801" s="50">
        <v>4.9253994850074726E-7</v>
      </c>
      <c r="R801" s="50">
        <v>1.463352E-6</v>
      </c>
      <c r="S801" s="50">
        <v>0</v>
      </c>
      <c r="T801" s="50">
        <v>0</v>
      </c>
      <c r="U801" s="50">
        <v>0</v>
      </c>
      <c r="V801" s="50">
        <v>3.2248651260065702E-6</v>
      </c>
      <c r="W801" s="50">
        <v>5.3639814384321351E-5</v>
      </c>
      <c r="X801" s="50">
        <v>4.7867318147424374E-5</v>
      </c>
      <c r="Y801" s="50">
        <v>3.9957023691083441E-5</v>
      </c>
      <c r="Z801" s="50">
        <v>6.058842269304595E-6</v>
      </c>
      <c r="AA801" s="50">
        <v>2.5872312184650718E-6</v>
      </c>
      <c r="AB801" s="50">
        <v>2.8686694886446366E-6</v>
      </c>
      <c r="AC801" s="50">
        <v>8.1745872316531899E-6</v>
      </c>
      <c r="AD801" s="50">
        <v>6.4544872347725278E-6</v>
      </c>
      <c r="AE801" s="50">
        <v>4.5989819893864233E-6</v>
      </c>
      <c r="AF801" s="50">
        <v>8.5179498681241499E-6</v>
      </c>
      <c r="AG801" s="30">
        <v>9.1902769508257474E-6</v>
      </c>
      <c r="AH801" s="88">
        <v>9.5316465502708845E-6</v>
      </c>
    </row>
    <row r="802" spans="1:34" ht="15" customHeight="1" x14ac:dyDescent="0.25">
      <c r="A802" s="47" t="s">
        <v>10</v>
      </c>
      <c r="B802" s="47" t="s">
        <v>11</v>
      </c>
      <c r="C802" s="47" t="s">
        <v>12</v>
      </c>
      <c r="D802" s="47" t="s">
        <v>100</v>
      </c>
      <c r="E802" s="47" t="s">
        <v>114</v>
      </c>
      <c r="F802" s="47" t="s">
        <v>94</v>
      </c>
      <c r="G802" s="47" t="s">
        <v>651</v>
      </c>
      <c r="H802" s="48" t="s">
        <v>18</v>
      </c>
      <c r="I802" s="49">
        <v>298</v>
      </c>
      <c r="J802" s="50">
        <v>2.9154658436897088E-10</v>
      </c>
      <c r="K802" s="50">
        <v>2.8359640564098499E-10</v>
      </c>
      <c r="L802" s="50">
        <v>2.7976054110344033E-10</v>
      </c>
      <c r="M802" s="50">
        <v>2.7207306540535823E-10</v>
      </c>
      <c r="N802" s="50">
        <v>2.9255986746834871E-10</v>
      </c>
      <c r="O802" s="50">
        <v>2.7480498733256583E-10</v>
      </c>
      <c r="P802" s="50">
        <v>2.7794131190171084E-10</v>
      </c>
      <c r="Q802" s="50">
        <v>2.7683309063225703E-10</v>
      </c>
      <c r="R802" s="50">
        <v>8.2247999999999993E-10</v>
      </c>
      <c r="S802" s="50">
        <v>0</v>
      </c>
      <c r="T802" s="50">
        <v>0</v>
      </c>
      <c r="U802" s="50">
        <v>0</v>
      </c>
      <c r="V802" s="50">
        <v>1.812542073839981E-9</v>
      </c>
      <c r="W802" s="50">
        <v>3.0148367948939575E-8</v>
      </c>
      <c r="X802" s="50">
        <v>2.6903924571732303E-8</v>
      </c>
      <c r="Y802" s="50">
        <v>2.2457927310341127E-8</v>
      </c>
      <c r="Z802" s="50">
        <v>3.4053847534001689E-9</v>
      </c>
      <c r="AA802" s="50">
        <v>1.4541586252406476E-9</v>
      </c>
      <c r="AB802" s="50">
        <v>1.6123415835837454E-9</v>
      </c>
      <c r="AC802" s="50">
        <v>4.5945435590959088E-9</v>
      </c>
      <c r="AD802" s="50">
        <v>3.6277578196194139E-9</v>
      </c>
      <c r="AE802" s="50">
        <v>2.5848672818505365E-9</v>
      </c>
      <c r="AF802" s="50">
        <v>4.7875312348189311E-9</v>
      </c>
      <c r="AG802" s="30">
        <v>5.1654140538401983E-9</v>
      </c>
      <c r="AH802" s="88">
        <v>5.3572815390055148E-9</v>
      </c>
    </row>
    <row r="803" spans="1:34" ht="15" customHeight="1" x14ac:dyDescent="0.25">
      <c r="A803" s="47" t="s">
        <v>10</v>
      </c>
      <c r="B803" s="47" t="s">
        <v>11</v>
      </c>
      <c r="C803" s="47" t="s">
        <v>12</v>
      </c>
      <c r="D803" s="47" t="s">
        <v>100</v>
      </c>
      <c r="E803" s="47" t="s">
        <v>114</v>
      </c>
      <c r="F803" s="47" t="s">
        <v>94</v>
      </c>
      <c r="G803" s="47" t="s">
        <v>652</v>
      </c>
      <c r="H803" s="48" t="s">
        <v>16</v>
      </c>
      <c r="I803" s="49">
        <v>25</v>
      </c>
      <c r="J803" s="50">
        <v>8.1283214661982992E-8</v>
      </c>
      <c r="K803" s="50">
        <v>7.9066704097996485E-8</v>
      </c>
      <c r="L803" s="50">
        <v>7.7997264710481891E-8</v>
      </c>
      <c r="M803" s="50">
        <v>7.5853995775507229E-8</v>
      </c>
      <c r="N803" s="50">
        <v>8.1565718083720432E-8</v>
      </c>
      <c r="O803" s="50">
        <v>7.661565586125174E-8</v>
      </c>
      <c r="P803" s="50">
        <v>7.7490063440936637E-8</v>
      </c>
      <c r="Q803" s="50">
        <v>7.7181091248609431E-8</v>
      </c>
      <c r="R803" s="50">
        <v>1.01945E-7</v>
      </c>
      <c r="S803" s="50">
        <v>6.0899999999999996E-8</v>
      </c>
      <c r="T803" s="50">
        <v>6.6462500000000004E-8</v>
      </c>
      <c r="U803" s="50">
        <v>5.8390000000000002E-8</v>
      </c>
      <c r="V803" s="50">
        <v>1.0290440157707499E-6</v>
      </c>
      <c r="W803" s="50">
        <v>2.1830528443686216E-7</v>
      </c>
      <c r="X803" s="50">
        <v>9.0040508568099978E-7</v>
      </c>
      <c r="Y803" s="50">
        <v>9.2625422947683293E-6</v>
      </c>
      <c r="Z803" s="50">
        <v>1.4292172475978984E-7</v>
      </c>
      <c r="AA803" s="50">
        <v>1.7476991158545389E-7</v>
      </c>
      <c r="AB803" s="50">
        <v>1.5264626625104901E-7</v>
      </c>
      <c r="AC803" s="50">
        <v>1.3452896468850123E-7</v>
      </c>
      <c r="AD803" s="50">
        <v>5.7474492452731037E-8</v>
      </c>
      <c r="AE803" s="50">
        <v>1.0802534351577864E-6</v>
      </c>
      <c r="AF803" s="50">
        <v>2.0968087546575706E-7</v>
      </c>
      <c r="AG803" s="30">
        <v>8.6900813469920519E-7</v>
      </c>
      <c r="AH803" s="88">
        <v>1.8863051894415442E-6</v>
      </c>
    </row>
    <row r="804" spans="1:34" ht="15" customHeight="1" x14ac:dyDescent="0.25">
      <c r="A804" s="47" t="s">
        <v>10</v>
      </c>
      <c r="B804" s="47" t="s">
        <v>11</v>
      </c>
      <c r="C804" s="47" t="s">
        <v>12</v>
      </c>
      <c r="D804" s="47" t="s">
        <v>100</v>
      </c>
      <c r="E804" s="47" t="s">
        <v>114</v>
      </c>
      <c r="F804" s="47" t="s">
        <v>94</v>
      </c>
      <c r="G804" s="47" t="s">
        <v>652</v>
      </c>
      <c r="H804" s="48" t="s">
        <v>17</v>
      </c>
      <c r="I804" s="49">
        <v>1</v>
      </c>
      <c r="J804" s="50">
        <v>1.7238544165513355E-4</v>
      </c>
      <c r="K804" s="50">
        <v>1.6768466605103093E-4</v>
      </c>
      <c r="L804" s="50">
        <v>1.6541659899798998E-4</v>
      </c>
      <c r="M804" s="50">
        <v>1.6087115424069572E-4</v>
      </c>
      <c r="N804" s="50">
        <v>1.7298457491195427E-4</v>
      </c>
      <c r="O804" s="50">
        <v>1.6248648295054269E-4</v>
      </c>
      <c r="P804" s="50">
        <v>1.6434092654553839E-4</v>
      </c>
      <c r="Q804" s="50">
        <v>1.6368565832005087E-4</v>
      </c>
      <c r="R804" s="50">
        <v>2.1620495600000001E-4</v>
      </c>
      <c r="S804" s="50">
        <v>1.2915672E-4</v>
      </c>
      <c r="T804" s="50">
        <v>1.4095367000000001E-4</v>
      </c>
      <c r="U804" s="50">
        <v>1.2383351199999999E-4</v>
      </c>
      <c r="V804" s="50">
        <v>2.1823965486466061E-3</v>
      </c>
      <c r="W804" s="50">
        <v>4.6298184723369732E-4</v>
      </c>
      <c r="X804" s="50">
        <v>1.9095791057122643E-3</v>
      </c>
      <c r="Y804" s="50">
        <v>1.9643999698744675E-2</v>
      </c>
      <c r="Z804" s="50">
        <v>3.0310839387056232E-4</v>
      </c>
      <c r="AA804" s="50">
        <v>3.7065202849043057E-4</v>
      </c>
      <c r="AB804" s="50">
        <v>3.2373220146522473E-4</v>
      </c>
      <c r="AC804" s="50">
        <v>2.853090283113734E-4</v>
      </c>
      <c r="AD804" s="50">
        <v>1.2189190359375198E-4</v>
      </c>
      <c r="AE804" s="50">
        <v>2.2910014852826335E-3</v>
      </c>
      <c r="AF804" s="50">
        <v>4.4469120068777758E-4</v>
      </c>
      <c r="AG804" s="30">
        <v>1.8429924520700744E-3</v>
      </c>
      <c r="AH804" s="88">
        <v>4.0004760457676269E-3</v>
      </c>
    </row>
    <row r="805" spans="1:34" ht="15" customHeight="1" x14ac:dyDescent="0.25">
      <c r="A805" s="47" t="s">
        <v>10</v>
      </c>
      <c r="B805" s="47" t="s">
        <v>11</v>
      </c>
      <c r="C805" s="47" t="s">
        <v>12</v>
      </c>
      <c r="D805" s="47" t="s">
        <v>100</v>
      </c>
      <c r="E805" s="47" t="s">
        <v>114</v>
      </c>
      <c r="F805" s="47" t="s">
        <v>94</v>
      </c>
      <c r="G805" s="47" t="s">
        <v>652</v>
      </c>
      <c r="H805" s="48" t="s">
        <v>18</v>
      </c>
      <c r="I805" s="49">
        <v>298</v>
      </c>
      <c r="J805" s="50">
        <v>9.6889591877083732E-8</v>
      </c>
      <c r="K805" s="50">
        <v>9.4247511284811795E-8</v>
      </c>
      <c r="L805" s="50">
        <v>9.2972739534894412E-8</v>
      </c>
      <c r="M805" s="50">
        <v>9.0417962964404613E-8</v>
      </c>
      <c r="N805" s="50">
        <v>9.7226335955794754E-8</v>
      </c>
      <c r="O805" s="50">
        <v>9.1325861786612081E-8</v>
      </c>
      <c r="P805" s="50">
        <v>9.2368155621596455E-8</v>
      </c>
      <c r="Q805" s="50">
        <v>9.1999860768342433E-8</v>
      </c>
      <c r="R805" s="50">
        <v>1.2151844E-7</v>
      </c>
      <c r="S805" s="50">
        <v>7.2592800000000009E-8</v>
      </c>
      <c r="T805" s="50">
        <v>7.9223299999999984E-8</v>
      </c>
      <c r="U805" s="50">
        <v>6.9600880000000004E-8</v>
      </c>
      <c r="V805" s="50">
        <v>1.226620466798734E-6</v>
      </c>
      <c r="W805" s="50">
        <v>2.6021989904873969E-7</v>
      </c>
      <c r="X805" s="50">
        <v>1.0732828621317518E-6</v>
      </c>
      <c r="Y805" s="50">
        <v>1.1040950415363851E-5</v>
      </c>
      <c r="Z805" s="50">
        <v>1.7036269591366954E-7</v>
      </c>
      <c r="AA805" s="50">
        <v>2.0832573460986107E-7</v>
      </c>
      <c r="AB805" s="50">
        <v>1.8195434937125045E-7</v>
      </c>
      <c r="AC805" s="50">
        <v>1.6035852590869352E-7</v>
      </c>
      <c r="AD805" s="50">
        <v>6.8509595003655393E-8</v>
      </c>
      <c r="AE805" s="50">
        <v>1.2876620947080815E-6</v>
      </c>
      <c r="AF805" s="50">
        <v>2.4993960355518241E-7</v>
      </c>
      <c r="AG805" s="30">
        <v>1.0358576965614528E-6</v>
      </c>
      <c r="AH805" s="88">
        <v>2.2484757858143213E-6</v>
      </c>
    </row>
    <row r="806" spans="1:34" ht="15" customHeight="1" x14ac:dyDescent="0.25">
      <c r="A806" s="47" t="s">
        <v>10</v>
      </c>
      <c r="B806" s="47" t="s">
        <v>11</v>
      </c>
      <c r="C806" s="47" t="s">
        <v>12</v>
      </c>
      <c r="D806" s="47" t="s">
        <v>100</v>
      </c>
      <c r="E806" s="47" t="s">
        <v>114</v>
      </c>
      <c r="F806" s="47" t="s">
        <v>94</v>
      </c>
      <c r="G806" s="47" t="s">
        <v>653</v>
      </c>
      <c r="H806" s="48" t="s">
        <v>16</v>
      </c>
      <c r="I806" s="49">
        <v>25</v>
      </c>
      <c r="J806" s="50">
        <v>1.0855498219927731E-4</v>
      </c>
      <c r="K806" s="50">
        <v>1.4510094089365141E-4</v>
      </c>
      <c r="L806" s="50">
        <v>1.3951682225629654E-4</v>
      </c>
      <c r="M806" s="50">
        <v>1.5697288461604146E-4</v>
      </c>
      <c r="N806" s="50">
        <v>1.4394805480613611E-4</v>
      </c>
      <c r="O806" s="50">
        <v>1.6145268776497027E-4</v>
      </c>
      <c r="P806" s="50">
        <v>5.1324265782660575E-5</v>
      </c>
      <c r="Q806" s="50">
        <v>7.6647421146261107E-5</v>
      </c>
      <c r="R806" s="50">
        <v>9.5865382499999994E-5</v>
      </c>
      <c r="S806" s="50">
        <v>7.3902767499999994E-5</v>
      </c>
      <c r="T806" s="50">
        <v>7.6955209999999999E-5</v>
      </c>
      <c r="U806" s="50">
        <v>7.8806152499999991E-5</v>
      </c>
      <c r="V806" s="50">
        <v>1.8118613456668249E-4</v>
      </c>
      <c r="W806" s="50">
        <v>6.7656122552722708E-5</v>
      </c>
      <c r="X806" s="50">
        <v>1.263416036751565E-4</v>
      </c>
      <c r="Y806" s="50">
        <v>1.686531236171154E-4</v>
      </c>
      <c r="Z806" s="50">
        <v>1.3031241824146077E-4</v>
      </c>
      <c r="AA806" s="50">
        <v>1.2170315357542944E-4</v>
      </c>
      <c r="AB806" s="50">
        <v>7.8994036456779798E-5</v>
      </c>
      <c r="AC806" s="50">
        <v>7.9033377589840268E-5</v>
      </c>
      <c r="AD806" s="50">
        <v>6.1242783745883819E-5</v>
      </c>
      <c r="AE806" s="50">
        <v>1.1586752339755549E-4</v>
      </c>
      <c r="AF806" s="50">
        <v>1.2383898939920252E-4</v>
      </c>
      <c r="AG806" s="30">
        <v>1.0455012133309195E-4</v>
      </c>
      <c r="AH806" s="88">
        <v>1.4056051285444912E-4</v>
      </c>
    </row>
    <row r="807" spans="1:34" ht="15" customHeight="1" x14ac:dyDescent="0.25">
      <c r="A807" s="47" t="s">
        <v>10</v>
      </c>
      <c r="B807" s="47" t="s">
        <v>11</v>
      </c>
      <c r="C807" s="47" t="s">
        <v>12</v>
      </c>
      <c r="D807" s="47" t="s">
        <v>100</v>
      </c>
      <c r="E807" s="47" t="s">
        <v>114</v>
      </c>
      <c r="F807" s="47" t="s">
        <v>94</v>
      </c>
      <c r="G807" s="47" t="s">
        <v>653</v>
      </c>
      <c r="H807" s="48" t="s">
        <v>17</v>
      </c>
      <c r="I807" s="49">
        <v>1</v>
      </c>
      <c r="J807" s="50">
        <v>0.23022340624822729</v>
      </c>
      <c r="K807" s="50">
        <v>0.30773007544725584</v>
      </c>
      <c r="L807" s="50">
        <v>0.29588727664115377</v>
      </c>
      <c r="M807" s="50">
        <v>0.33290809369370067</v>
      </c>
      <c r="N807" s="50">
        <v>0.30528503463285345</v>
      </c>
      <c r="O807" s="50">
        <v>0.34240886021194894</v>
      </c>
      <c r="P807" s="50">
        <v>0.10884850287186654</v>
      </c>
      <c r="Q807" s="50">
        <v>0.16255385076699053</v>
      </c>
      <c r="R807" s="50">
        <v>0.20331130320599999</v>
      </c>
      <c r="S807" s="50">
        <v>0.15673298931400001</v>
      </c>
      <c r="T807" s="50">
        <v>0.16320660936799999</v>
      </c>
      <c r="U807" s="50">
        <v>0.16713208822200001</v>
      </c>
      <c r="V807" s="50">
        <v>0.38425955418902019</v>
      </c>
      <c r="W807" s="50">
        <v>0.14348510470981429</v>
      </c>
      <c r="X807" s="50">
        <v>0.26794527307427196</v>
      </c>
      <c r="Y807" s="50">
        <v>0.35767954456717832</v>
      </c>
      <c r="Z807" s="50">
        <v>0.27636657660649006</v>
      </c>
      <c r="AA807" s="50">
        <v>0.25810804810277077</v>
      </c>
      <c r="AB807" s="50">
        <v>0.16753055251753857</v>
      </c>
      <c r="AC807" s="50">
        <v>0.1676139871925332</v>
      </c>
      <c r="AD807" s="50">
        <v>0.12988369576827039</v>
      </c>
      <c r="AE807" s="50">
        <v>0.24573184362153566</v>
      </c>
      <c r="AF807" s="50">
        <v>0.2626377287178287</v>
      </c>
      <c r="AG807" s="30">
        <v>0.2217298973232214</v>
      </c>
      <c r="AH807" s="88">
        <v>0.29810073566171569</v>
      </c>
    </row>
    <row r="808" spans="1:34" ht="15" customHeight="1" x14ac:dyDescent="0.25">
      <c r="A808" s="47" t="s">
        <v>10</v>
      </c>
      <c r="B808" s="47" t="s">
        <v>11</v>
      </c>
      <c r="C808" s="47" t="s">
        <v>12</v>
      </c>
      <c r="D808" s="47" t="s">
        <v>100</v>
      </c>
      <c r="E808" s="47" t="s">
        <v>114</v>
      </c>
      <c r="F808" s="47" t="s">
        <v>94</v>
      </c>
      <c r="G808" s="47" t="s">
        <v>653</v>
      </c>
      <c r="H808" s="48" t="s">
        <v>18</v>
      </c>
      <c r="I808" s="49">
        <v>298</v>
      </c>
      <c r="J808" s="50">
        <v>1.2939753878153854E-4</v>
      </c>
      <c r="K808" s="50">
        <v>1.7296032154523247E-4</v>
      </c>
      <c r="L808" s="50">
        <v>1.6630405212950548E-4</v>
      </c>
      <c r="M808" s="50">
        <v>1.871116784623214E-4</v>
      </c>
      <c r="N808" s="50">
        <v>1.7158608132891422E-4</v>
      </c>
      <c r="O808" s="50">
        <v>1.9245160381584458E-4</v>
      </c>
      <c r="P808" s="50">
        <v>6.1178524812931397E-5</v>
      </c>
      <c r="Q808" s="50">
        <v>9.1363726006343232E-5</v>
      </c>
      <c r="R808" s="50">
        <v>1.1427153594E-4</v>
      </c>
      <c r="S808" s="50">
        <v>8.8092098860000003E-5</v>
      </c>
      <c r="T808" s="50">
        <v>9.1730610319999987E-5</v>
      </c>
      <c r="U808" s="50">
        <v>9.3936933779999995E-5</v>
      </c>
      <c r="V808" s="50">
        <v>2.159738724034855E-4</v>
      </c>
      <c r="W808" s="50">
        <v>8.0646098082845462E-5</v>
      </c>
      <c r="X808" s="50">
        <v>1.5059919158078659E-4</v>
      </c>
      <c r="Y808" s="50">
        <v>2.0103452335160161E-4</v>
      </c>
      <c r="Z808" s="50">
        <v>1.5533240254382127E-4</v>
      </c>
      <c r="AA808" s="50">
        <v>1.4507015906191191E-4</v>
      </c>
      <c r="AB808" s="50">
        <v>9.4160891456481516E-5</v>
      </c>
      <c r="AC808" s="50">
        <v>9.4207786087089601E-5</v>
      </c>
      <c r="AD808" s="50">
        <v>7.3001398225093513E-5</v>
      </c>
      <c r="AE808" s="50">
        <v>1.3811408788988618E-4</v>
      </c>
      <c r="AF808" s="50">
        <v>1.4761607536384943E-4</v>
      </c>
      <c r="AG808" s="30">
        <v>1.2462374462904563E-4</v>
      </c>
      <c r="AH808" s="88">
        <v>1.6754813132250336E-4</v>
      </c>
    </row>
    <row r="809" spans="1:34" ht="15" customHeight="1" x14ac:dyDescent="0.25">
      <c r="A809" s="47" t="s">
        <v>10</v>
      </c>
      <c r="B809" s="47" t="s">
        <v>11</v>
      </c>
      <c r="C809" s="47" t="s">
        <v>12</v>
      </c>
      <c r="D809" s="47" t="s">
        <v>100</v>
      </c>
      <c r="E809" s="47" t="s">
        <v>115</v>
      </c>
      <c r="F809" s="47" t="s">
        <v>94</v>
      </c>
      <c r="G809" s="47" t="s">
        <v>654</v>
      </c>
      <c r="H809" s="48" t="s">
        <v>16</v>
      </c>
      <c r="I809" s="49">
        <v>25</v>
      </c>
      <c r="J809" s="50">
        <v>2.8417655268829617E-5</v>
      </c>
      <c r="K809" s="50">
        <v>2.2995547769927703E-5</v>
      </c>
      <c r="L809" s="50">
        <v>2.0670779625863691E-5</v>
      </c>
      <c r="M809" s="50">
        <v>2.2183355092181995E-5</v>
      </c>
      <c r="N809" s="50">
        <v>2.3022273831718538E-5</v>
      </c>
      <c r="O809" s="50">
        <v>2.1505443563314976E-5</v>
      </c>
      <c r="P809" s="50">
        <v>1.7915763706487119E-5</v>
      </c>
      <c r="Q809" s="50">
        <v>1.6080444156055947E-5</v>
      </c>
      <c r="R809" s="50">
        <v>1.28875725E-5</v>
      </c>
      <c r="S809" s="50">
        <v>1.00565857E-5</v>
      </c>
      <c r="T809" s="50">
        <v>8.6560552249999997E-6</v>
      </c>
      <c r="U809" s="50">
        <v>8.2143255499999992E-6</v>
      </c>
      <c r="V809" s="50">
        <v>7.5656118927090068E-6</v>
      </c>
      <c r="W809" s="50">
        <v>7.5039543245172809E-6</v>
      </c>
      <c r="X809" s="50">
        <v>6.9993276435954469E-6</v>
      </c>
      <c r="Y809" s="50">
        <v>7.6121110827934713E-6</v>
      </c>
      <c r="Z809" s="50">
        <v>7.3781494959749733E-6</v>
      </c>
      <c r="AA809" s="50">
        <v>6.9805992679648803E-6</v>
      </c>
      <c r="AB809" s="50">
        <v>6.0971143935213374E-6</v>
      </c>
      <c r="AC809" s="50">
        <v>6.2172099881646376E-6</v>
      </c>
      <c r="AD809" s="50">
        <v>4.9343749634320423E-6</v>
      </c>
      <c r="AE809" s="50">
        <v>5.1666401977247263E-6</v>
      </c>
      <c r="AF809" s="50">
        <v>5.1572879616157078E-6</v>
      </c>
      <c r="AG809" s="30">
        <v>4.3595504060643733E-6</v>
      </c>
      <c r="AH809" s="88">
        <v>4.2190481119029442E-6</v>
      </c>
    </row>
    <row r="810" spans="1:34" ht="15" customHeight="1" x14ac:dyDescent="0.25">
      <c r="A810" s="47" t="s">
        <v>10</v>
      </c>
      <c r="B810" s="47" t="s">
        <v>11</v>
      </c>
      <c r="C810" s="47" t="s">
        <v>12</v>
      </c>
      <c r="D810" s="47" t="s">
        <v>100</v>
      </c>
      <c r="E810" s="47" t="s">
        <v>115</v>
      </c>
      <c r="F810" s="47" t="s">
        <v>94</v>
      </c>
      <c r="G810" s="47" t="s">
        <v>654</v>
      </c>
      <c r="H810" s="48" t="s">
        <v>17</v>
      </c>
      <c r="I810" s="49">
        <v>1</v>
      </c>
      <c r="J810" s="50">
        <v>6.0268163294133856E-2</v>
      </c>
      <c r="K810" s="50">
        <v>4.876895771046267E-2</v>
      </c>
      <c r="L810" s="50">
        <v>4.3838589430531719E-2</v>
      </c>
      <c r="M810" s="50">
        <v>4.7046459479499578E-2</v>
      </c>
      <c r="N810" s="50">
        <v>4.8825638342308679E-2</v>
      </c>
      <c r="O810" s="50">
        <v>4.56087447090784E-2</v>
      </c>
      <c r="P810" s="50">
        <v>3.7995751668717881E-2</v>
      </c>
      <c r="Q810" s="50">
        <v>3.4103405966163451E-2</v>
      </c>
      <c r="R810" s="50">
        <v>2.7331963758E-2</v>
      </c>
      <c r="S810" s="50">
        <v>2.1328006952559996E-2</v>
      </c>
      <c r="T810" s="50">
        <v>1.8357761921180001E-2</v>
      </c>
      <c r="U810" s="50">
        <v>1.7420941626439999E-2</v>
      </c>
      <c r="V810" s="50">
        <v>1.6045149702057261E-2</v>
      </c>
      <c r="W810" s="50">
        <v>1.5914386331436249E-2</v>
      </c>
      <c r="X810" s="50">
        <v>1.4844174066537224E-2</v>
      </c>
      <c r="Y810" s="50">
        <v>1.6143765184388391E-2</v>
      </c>
      <c r="Z810" s="50">
        <v>1.5647579451063723E-2</v>
      </c>
      <c r="AA810" s="50">
        <v>1.4804454927499919E-2</v>
      </c>
      <c r="AB810" s="50">
        <v>1.2930760205780054E-2</v>
      </c>
      <c r="AC810" s="50">
        <v>1.3185458942899563E-2</v>
      </c>
      <c r="AD810" s="50">
        <v>1.0464822422446673E-2</v>
      </c>
      <c r="AE810" s="50">
        <v>1.0957410531334599E-2</v>
      </c>
      <c r="AF810" s="50">
        <v>1.0937576308994593E-2</v>
      </c>
      <c r="AG810" s="30">
        <v>9.2457345011813241E-3</v>
      </c>
      <c r="AH810" s="88">
        <v>8.9477572357237623E-3</v>
      </c>
    </row>
    <row r="811" spans="1:34" ht="15" customHeight="1" x14ac:dyDescent="0.25">
      <c r="A811" s="47" t="s">
        <v>10</v>
      </c>
      <c r="B811" s="47" t="s">
        <v>11</v>
      </c>
      <c r="C811" s="47" t="s">
        <v>12</v>
      </c>
      <c r="D811" s="47" t="s">
        <v>100</v>
      </c>
      <c r="E811" s="47" t="s">
        <v>115</v>
      </c>
      <c r="F811" s="47" t="s">
        <v>94</v>
      </c>
      <c r="G811" s="47" t="s">
        <v>654</v>
      </c>
      <c r="H811" s="48" t="s">
        <v>18</v>
      </c>
      <c r="I811" s="49">
        <v>298</v>
      </c>
      <c r="J811" s="50">
        <v>3.3873845080444905E-5</v>
      </c>
      <c r="K811" s="50">
        <v>2.7410692941753823E-5</v>
      </c>
      <c r="L811" s="50">
        <v>2.4639569314029516E-5</v>
      </c>
      <c r="M811" s="50">
        <v>2.6442559269880941E-5</v>
      </c>
      <c r="N811" s="50">
        <v>2.7442550407408499E-5</v>
      </c>
      <c r="O811" s="50">
        <v>2.5634488727471449E-5</v>
      </c>
      <c r="P811" s="50">
        <v>2.1355590338132641E-5</v>
      </c>
      <c r="Q811" s="50">
        <v>1.9167889434018689E-5</v>
      </c>
      <c r="R811" s="50">
        <v>1.5361986420000001E-5</v>
      </c>
      <c r="S811" s="50">
        <v>1.19874501544E-5</v>
      </c>
      <c r="T811" s="50">
        <v>1.03180178282E-5</v>
      </c>
      <c r="U811" s="50">
        <v>9.7914760555999986E-6</v>
      </c>
      <c r="V811" s="50">
        <v>9.0182093761091364E-6</v>
      </c>
      <c r="W811" s="50">
        <v>8.9447135548246001E-6</v>
      </c>
      <c r="X811" s="50">
        <v>8.3431985511657732E-6</v>
      </c>
      <c r="Y811" s="50">
        <v>9.0736364106898173E-6</v>
      </c>
      <c r="Z811" s="50">
        <v>8.7947541992021694E-6</v>
      </c>
      <c r="AA811" s="50">
        <v>8.3208743274141389E-6</v>
      </c>
      <c r="AB811" s="50">
        <v>7.2677603570774359E-6</v>
      </c>
      <c r="AC811" s="50">
        <v>7.4109143058922477E-6</v>
      </c>
      <c r="AD811" s="50">
        <v>5.8817749564109935E-6</v>
      </c>
      <c r="AE811" s="50">
        <v>6.158635115687874E-6</v>
      </c>
      <c r="AF811" s="50">
        <v>6.1474872502459251E-6</v>
      </c>
      <c r="AG811" s="30">
        <v>5.1965840840287337E-6</v>
      </c>
      <c r="AH811" s="88">
        <v>5.0291053493883092E-6</v>
      </c>
    </row>
    <row r="812" spans="1:34" ht="15" customHeight="1" x14ac:dyDescent="0.25">
      <c r="A812" s="47" t="s">
        <v>10</v>
      </c>
      <c r="B812" s="47" t="s">
        <v>11</v>
      </c>
      <c r="C812" s="47" t="s">
        <v>12</v>
      </c>
      <c r="D812" s="47" t="s">
        <v>100</v>
      </c>
      <c r="E812" s="47" t="s">
        <v>115</v>
      </c>
      <c r="F812" s="47" t="s">
        <v>94</v>
      </c>
      <c r="G812" s="47" t="s">
        <v>655</v>
      </c>
      <c r="H812" s="48" t="s">
        <v>16</v>
      </c>
      <c r="I812" s="49">
        <v>25</v>
      </c>
      <c r="J812" s="50">
        <v>1.4468527864696472E-4</v>
      </c>
      <c r="K812" s="50">
        <v>1.3356210995135118E-4</v>
      </c>
      <c r="L812" s="50">
        <v>6.4172046840155583E-5</v>
      </c>
      <c r="M812" s="50">
        <v>5.2123607571757739E-5</v>
      </c>
      <c r="N812" s="50">
        <v>4.2849797131828172E-5</v>
      </c>
      <c r="O812" s="50">
        <v>3.4566893356021199E-5</v>
      </c>
      <c r="P812" s="50">
        <v>3.2607366860797879E-5</v>
      </c>
      <c r="Q812" s="50">
        <v>2.2555974357418354E-5</v>
      </c>
      <c r="R812" s="50">
        <v>2.1540715E-5</v>
      </c>
      <c r="S812" s="50">
        <v>1.6008643125000002E-5</v>
      </c>
      <c r="T812" s="50">
        <v>1.5287623674999999E-5</v>
      </c>
      <c r="U812" s="50">
        <v>1.2047346174999998E-5</v>
      </c>
      <c r="V812" s="50">
        <v>1.0882481133593521E-5</v>
      </c>
      <c r="W812" s="50">
        <v>1.036931620338354E-5</v>
      </c>
      <c r="X812" s="50">
        <v>1.3602557279742876E-5</v>
      </c>
      <c r="Y812" s="50">
        <v>1.6266675127768116E-5</v>
      </c>
      <c r="Z812" s="50">
        <v>2.3212288000328586E-5</v>
      </c>
      <c r="AA812" s="50">
        <v>1.8494337501802594E-5</v>
      </c>
      <c r="AB812" s="50">
        <v>1.5163586451011338E-5</v>
      </c>
      <c r="AC812" s="50">
        <v>2.1249794195627946E-5</v>
      </c>
      <c r="AD812" s="50">
        <v>1.9302886619869989E-5</v>
      </c>
      <c r="AE812" s="50">
        <v>1.5301177259728202E-5</v>
      </c>
      <c r="AF812" s="50">
        <v>1.2628432352163641E-5</v>
      </c>
      <c r="AG812" s="30">
        <v>1.2872209465192427E-5</v>
      </c>
      <c r="AH812" s="88">
        <v>1.5712569061653347E-5</v>
      </c>
    </row>
    <row r="813" spans="1:34" ht="15" customHeight="1" x14ac:dyDescent="0.25">
      <c r="A813" s="47" t="s">
        <v>10</v>
      </c>
      <c r="B813" s="47" t="s">
        <v>11</v>
      </c>
      <c r="C813" s="47" t="s">
        <v>12</v>
      </c>
      <c r="D813" s="47" t="s">
        <v>100</v>
      </c>
      <c r="E813" s="47" t="s">
        <v>115</v>
      </c>
      <c r="F813" s="47" t="s">
        <v>94</v>
      </c>
      <c r="G813" s="47" t="s">
        <v>655</v>
      </c>
      <c r="H813" s="48" t="s">
        <v>17</v>
      </c>
      <c r="I813" s="49">
        <v>1</v>
      </c>
      <c r="J813" s="50">
        <v>0.30684853895448283</v>
      </c>
      <c r="K813" s="50">
        <v>0.28325852278482561</v>
      </c>
      <c r="L813" s="50">
        <v>0.13609607693860198</v>
      </c>
      <c r="M813" s="50">
        <v>0.11054374693818382</v>
      </c>
      <c r="N813" s="50">
        <v>9.0875849757181187E-2</v>
      </c>
      <c r="O813" s="50">
        <v>7.3309467429449757E-2</v>
      </c>
      <c r="P813" s="50">
        <v>6.9153703638380137E-2</v>
      </c>
      <c r="Q813" s="50">
        <v>4.7836710417212845E-2</v>
      </c>
      <c r="R813" s="50">
        <v>4.5683548371999998E-2</v>
      </c>
      <c r="S813" s="50">
        <v>3.3951130339500001E-2</v>
      </c>
      <c r="T813" s="50">
        <v>3.2421992289939999E-2</v>
      </c>
      <c r="U813" s="50">
        <v>2.5550011767939997E-2</v>
      </c>
      <c r="V813" s="50">
        <v>2.3079565988125137E-2</v>
      </c>
      <c r="W813" s="50">
        <v>2.1991245804135813E-2</v>
      </c>
      <c r="X813" s="50">
        <v>2.8848303478878689E-2</v>
      </c>
      <c r="Y813" s="50">
        <v>3.4498364610970625E-2</v>
      </c>
      <c r="Z813" s="50">
        <v>4.9228620391096864E-2</v>
      </c>
      <c r="AA813" s="50">
        <v>3.9222790973822939E-2</v>
      </c>
      <c r="AB813" s="50">
        <v>3.2158934145304845E-2</v>
      </c>
      <c r="AC813" s="50">
        <v>4.5066563530087755E-2</v>
      </c>
      <c r="AD813" s="50">
        <v>4.093756194342027E-2</v>
      </c>
      <c r="AE813" s="50">
        <v>3.2450736732431568E-2</v>
      </c>
      <c r="AF813" s="50">
        <v>2.6782379332468652E-2</v>
      </c>
      <c r="AG813" s="30">
        <v>2.7299381833780102E-2</v>
      </c>
      <c r="AH813" s="88">
        <v>3.332321646595441E-2</v>
      </c>
    </row>
    <row r="814" spans="1:34" ht="15" customHeight="1" x14ac:dyDescent="0.25">
      <c r="A814" s="47" t="s">
        <v>10</v>
      </c>
      <c r="B814" s="47" t="s">
        <v>11</v>
      </c>
      <c r="C814" s="47" t="s">
        <v>12</v>
      </c>
      <c r="D814" s="47" t="s">
        <v>100</v>
      </c>
      <c r="E814" s="47" t="s">
        <v>115</v>
      </c>
      <c r="F814" s="47" t="s">
        <v>94</v>
      </c>
      <c r="G814" s="47" t="s">
        <v>655</v>
      </c>
      <c r="H814" s="48" t="s">
        <v>18</v>
      </c>
      <c r="I814" s="49">
        <v>298</v>
      </c>
      <c r="J814" s="50">
        <v>1.7246485214718197E-4</v>
      </c>
      <c r="K814" s="50">
        <v>1.5920603506201062E-4</v>
      </c>
      <c r="L814" s="50">
        <v>7.6493079833465455E-5</v>
      </c>
      <c r="M814" s="50">
        <v>6.2131340225535223E-5</v>
      </c>
      <c r="N814" s="50">
        <v>5.1076958181139179E-5</v>
      </c>
      <c r="O814" s="50">
        <v>4.1203736880377265E-5</v>
      </c>
      <c r="P814" s="50">
        <v>3.8867981298071073E-5</v>
      </c>
      <c r="Q814" s="50">
        <v>2.6886721434042679E-5</v>
      </c>
      <c r="R814" s="50">
        <v>2.567653228E-5</v>
      </c>
      <c r="S814" s="50">
        <v>1.9082302604999995E-5</v>
      </c>
      <c r="T814" s="50">
        <v>1.8222847420599997E-5</v>
      </c>
      <c r="U814" s="50">
        <v>1.4360436640599997E-5</v>
      </c>
      <c r="V814" s="50">
        <v>1.2971917511243478E-5</v>
      </c>
      <c r="W814" s="50">
        <v>1.2360224914433181E-5</v>
      </c>
      <c r="X814" s="50">
        <v>1.6214248277453508E-5</v>
      </c>
      <c r="Y814" s="50">
        <v>1.93898767522996E-5</v>
      </c>
      <c r="Z814" s="50">
        <v>2.7669047296391672E-5</v>
      </c>
      <c r="AA814" s="50">
        <v>2.2045250302148691E-5</v>
      </c>
      <c r="AB814" s="50">
        <v>1.8074995049605514E-5</v>
      </c>
      <c r="AC814" s="50">
        <v>2.5329754681188518E-5</v>
      </c>
      <c r="AD814" s="50">
        <v>2.3009040850885028E-5</v>
      </c>
      <c r="AE814" s="50">
        <v>1.8239003293596017E-5</v>
      </c>
      <c r="AF814" s="50">
        <v>1.505309136377906E-5</v>
      </c>
      <c r="AG814" s="30">
        <v>1.5343673682509377E-5</v>
      </c>
      <c r="AH814" s="88">
        <v>1.8729382321490791E-5</v>
      </c>
    </row>
    <row r="815" spans="1:34" ht="15" customHeight="1" x14ac:dyDescent="0.25">
      <c r="A815" s="47" t="s">
        <v>10</v>
      </c>
      <c r="B815" s="47" t="s">
        <v>11</v>
      </c>
      <c r="C815" s="47" t="s">
        <v>12</v>
      </c>
      <c r="D815" s="47" t="s">
        <v>100</v>
      </c>
      <c r="E815" s="47" t="s">
        <v>116</v>
      </c>
      <c r="F815" s="47" t="s">
        <v>94</v>
      </c>
      <c r="G815" s="47" t="s">
        <v>117</v>
      </c>
      <c r="H815" s="48" t="s">
        <v>16</v>
      </c>
      <c r="I815" s="49">
        <v>25</v>
      </c>
      <c r="J815" s="50">
        <v>2.7402964872251006E-6</v>
      </c>
      <c r="K815" s="50">
        <v>6.3337722793614842E-6</v>
      </c>
      <c r="L815" s="50">
        <v>7.9847925635299695E-6</v>
      </c>
      <c r="M815" s="50">
        <v>4.7090134458088413E-5</v>
      </c>
      <c r="N815" s="50">
        <v>8.1226948638628342E-5</v>
      </c>
      <c r="O815" s="50">
        <v>7.5788421428571416E-5</v>
      </c>
      <c r="P815" s="50">
        <v>7.4768110016896228E-5</v>
      </c>
      <c r="Q815" s="50">
        <v>5.8689522251007705E-5</v>
      </c>
      <c r="R815" s="50">
        <v>5.7731434902973138E-5</v>
      </c>
      <c r="S815" s="50">
        <v>5.5853469360200922E-5</v>
      </c>
      <c r="T815" s="50">
        <v>1.353432899936615E-4</v>
      </c>
      <c r="U815" s="50">
        <v>1.1649957996416262E-4</v>
      </c>
      <c r="V815" s="50">
        <v>1.5400847766842653E-4</v>
      </c>
      <c r="W815" s="50">
        <v>3.2102356949765301E-4</v>
      </c>
      <c r="X815" s="50">
        <v>1.7822902585886772E-4</v>
      </c>
      <c r="Y815" s="50">
        <v>2.0257119970646216E-5</v>
      </c>
      <c r="Z815" s="50">
        <v>1.1165989528392233E-5</v>
      </c>
      <c r="AA815" s="50">
        <v>1.2882131009282264E-5</v>
      </c>
      <c r="AB815" s="50">
        <v>5.4685468900016694E-6</v>
      </c>
      <c r="AC815" s="50">
        <v>1.0206422312393669E-5</v>
      </c>
      <c r="AD815" s="50">
        <v>1.4644147399009582E-5</v>
      </c>
      <c r="AE815" s="50">
        <v>7.4387717781256503E-6</v>
      </c>
      <c r="AF815" s="50">
        <v>1.008340949426152E-5</v>
      </c>
      <c r="AG815" s="30">
        <v>1.038327656497143E-5</v>
      </c>
      <c r="AH815" s="88">
        <v>8.169894518988984E-6</v>
      </c>
    </row>
    <row r="816" spans="1:34" ht="15" customHeight="1" x14ac:dyDescent="0.25">
      <c r="A816" s="47" t="s">
        <v>10</v>
      </c>
      <c r="B816" s="47" t="s">
        <v>11</v>
      </c>
      <c r="C816" s="47" t="s">
        <v>12</v>
      </c>
      <c r="D816" s="47" t="s">
        <v>100</v>
      </c>
      <c r="E816" s="47" t="s">
        <v>116</v>
      </c>
      <c r="F816" s="47" t="s">
        <v>94</v>
      </c>
      <c r="G816" s="47" t="s">
        <v>117</v>
      </c>
      <c r="H816" s="48" t="s">
        <v>18</v>
      </c>
      <c r="I816" s="49">
        <v>298</v>
      </c>
      <c r="J816" s="50">
        <v>2.3836135714825029E-5</v>
      </c>
      <c r="K816" s="50">
        <v>5.5093547848370269E-5</v>
      </c>
      <c r="L816" s="50">
        <v>6.9454746990445549E-5</v>
      </c>
      <c r="M816" s="50">
        <v>4.096078074051668E-4</v>
      </c>
      <c r="N816" s="50">
        <v>7.0654273377989579E-4</v>
      </c>
      <c r="O816" s="50">
        <v>6.5923636628571411E-4</v>
      </c>
      <c r="P816" s="50">
        <v>6.5036131156318607E-4</v>
      </c>
      <c r="Q816" s="50">
        <v>5.1050367138552209E-4</v>
      </c>
      <c r="R816" s="50">
        <v>5.0216986511278036E-4</v>
      </c>
      <c r="S816" s="50">
        <v>4.8583461024019094E-4</v>
      </c>
      <c r="T816" s="50">
        <v>1.1772671473394597E-3</v>
      </c>
      <c r="U816" s="50">
        <v>1.013357427450435E-3</v>
      </c>
      <c r="V816" s="50">
        <v>1.3396240122380105E-3</v>
      </c>
      <c r="W816" s="50">
        <v>2.792384475868233E-3</v>
      </c>
      <c r="X816" s="50">
        <v>1.5503035049302155E-3</v>
      </c>
      <c r="Y816" s="50">
        <v>1.7620409436088589E-4</v>
      </c>
      <c r="Z816" s="50">
        <v>9.7126001886966364E-5</v>
      </c>
      <c r="AA816" s="50">
        <v>1.1205364983857848E-4</v>
      </c>
      <c r="AB816" s="50">
        <v>4.7567490029138835E-5</v>
      </c>
      <c r="AC816" s="50">
        <v>8.8779323162723739E-5</v>
      </c>
      <c r="AD816" s="50">
        <v>1.273803351053309E-4</v>
      </c>
      <c r="AE816" s="50">
        <v>6.4705251596539444E-5</v>
      </c>
      <c r="AF816" s="50">
        <v>8.7709311125219646E-5</v>
      </c>
      <c r="AG816" s="30">
        <v>9.0317668369470401E-5</v>
      </c>
      <c r="AH816" s="88">
        <v>7.1064833837605784E-5</v>
      </c>
    </row>
    <row r="817" spans="1:34" ht="15" customHeight="1" x14ac:dyDescent="0.25">
      <c r="A817" s="47" t="s">
        <v>10</v>
      </c>
      <c r="B817" s="47" t="s">
        <v>11</v>
      </c>
      <c r="C817" s="47" t="s">
        <v>12</v>
      </c>
      <c r="D817" s="47" t="s">
        <v>100</v>
      </c>
      <c r="E817" s="47" t="s">
        <v>116</v>
      </c>
      <c r="F817" s="47" t="s">
        <v>94</v>
      </c>
      <c r="G817" s="47" t="s">
        <v>656</v>
      </c>
      <c r="H817" s="48" t="s">
        <v>16</v>
      </c>
      <c r="I817" s="49">
        <v>25</v>
      </c>
      <c r="J817" s="50">
        <v>5.9993164999999998E-5</v>
      </c>
      <c r="K817" s="50">
        <v>5.5349582201534116E-5</v>
      </c>
      <c r="L817" s="50">
        <v>4.5754421903949903E-5</v>
      </c>
      <c r="M817" s="50">
        <v>4.1879658808977719E-5</v>
      </c>
      <c r="N817" s="50">
        <v>4.1978629164999996E-5</v>
      </c>
      <c r="O817" s="50">
        <v>3.8397102500000009E-5</v>
      </c>
      <c r="P817" s="50">
        <v>4.4754217500000011E-5</v>
      </c>
      <c r="Q817" s="50">
        <v>3.7662527499999999E-5</v>
      </c>
      <c r="R817" s="50">
        <v>3.54637875E-5</v>
      </c>
      <c r="S817" s="50">
        <v>3.7352166324999994E-5</v>
      </c>
      <c r="T817" s="50">
        <v>3.6847287374999998E-5</v>
      </c>
      <c r="U817" s="50">
        <v>3.9726856249999999E-5</v>
      </c>
      <c r="V817" s="50">
        <v>1.4194814614669406E-4</v>
      </c>
      <c r="W817" s="50">
        <v>1.3508294890580427E-4</v>
      </c>
      <c r="X817" s="50">
        <v>1.3340734918372378E-4</v>
      </c>
      <c r="Y817" s="50">
        <v>1.4986451721254979E-4</v>
      </c>
      <c r="Z817" s="50">
        <v>1.5337682712999773E-4</v>
      </c>
      <c r="AA817" s="50">
        <v>1.6000959735573036E-4</v>
      </c>
      <c r="AB817" s="50">
        <v>9.988987098138507E-5</v>
      </c>
      <c r="AC817" s="50">
        <v>7.7709251489898253E-5</v>
      </c>
      <c r="AD817" s="50">
        <v>3.02179328510024E-4</v>
      </c>
      <c r="AE817" s="50">
        <v>6.4300424935070976E-4</v>
      </c>
      <c r="AF817" s="50">
        <v>6.7285478022383852E-4</v>
      </c>
      <c r="AG817" s="30">
        <v>6.8278783959795769E-4</v>
      </c>
      <c r="AH817" s="88">
        <v>6.7207438928122709E-4</v>
      </c>
    </row>
    <row r="818" spans="1:34" ht="15" customHeight="1" x14ac:dyDescent="0.25">
      <c r="A818" s="47" t="s">
        <v>10</v>
      </c>
      <c r="B818" s="47" t="s">
        <v>11</v>
      </c>
      <c r="C818" s="47" t="s">
        <v>12</v>
      </c>
      <c r="D818" s="47" t="s">
        <v>100</v>
      </c>
      <c r="E818" s="47" t="s">
        <v>116</v>
      </c>
      <c r="F818" s="47" t="s">
        <v>94</v>
      </c>
      <c r="G818" s="47" t="s">
        <v>656</v>
      </c>
      <c r="H818" s="48" t="s">
        <v>17</v>
      </c>
      <c r="I818" s="49">
        <v>1</v>
      </c>
      <c r="J818" s="50">
        <v>0.12723350433200001</v>
      </c>
      <c r="K818" s="50">
        <v>0.11738539393301355</v>
      </c>
      <c r="L818" s="50">
        <v>9.7035977973896945E-2</v>
      </c>
      <c r="M818" s="50">
        <v>8.8818380402079941E-2</v>
      </c>
      <c r="N818" s="50">
        <v>8.9028276733131989E-2</v>
      </c>
      <c r="O818" s="50">
        <v>8.1432574982000017E-2</v>
      </c>
      <c r="P818" s="50">
        <v>9.4914744474000015E-2</v>
      </c>
      <c r="Q818" s="50">
        <v>7.9874688322000009E-2</v>
      </c>
      <c r="R818" s="50">
        <v>7.5211600530000006E-2</v>
      </c>
      <c r="S818" s="50">
        <v>7.921647434206E-2</v>
      </c>
      <c r="T818" s="50">
        <v>7.81457270649E-2</v>
      </c>
      <c r="U818" s="50">
        <v>8.4252716734999997E-2</v>
      </c>
      <c r="V818" s="50">
        <v>0.30104362834790876</v>
      </c>
      <c r="W818" s="50">
        <v>0.28648391803942974</v>
      </c>
      <c r="X818" s="50">
        <v>0.28293030614884135</v>
      </c>
      <c r="Y818" s="50">
        <v>0.3178326681043756</v>
      </c>
      <c r="Z818" s="50">
        <v>0.3252815749772992</v>
      </c>
      <c r="AA818" s="50">
        <v>0.33934835407203295</v>
      </c>
      <c r="AB818" s="50">
        <v>0.21184643837732148</v>
      </c>
      <c r="AC818" s="50">
        <v>0.16480578055977624</v>
      </c>
      <c r="AD818" s="50">
        <v>0.64086191990405894</v>
      </c>
      <c r="AE818" s="50">
        <v>1.363683412022985</v>
      </c>
      <c r="AF818" s="50">
        <v>1.4269904178987167</v>
      </c>
      <c r="AG818" s="30">
        <v>1.4480564502193489</v>
      </c>
      <c r="AH818" s="88">
        <v>1.4253353647876266</v>
      </c>
    </row>
    <row r="819" spans="1:34" ht="15" customHeight="1" x14ac:dyDescent="0.25">
      <c r="A819" s="47" t="s">
        <v>10</v>
      </c>
      <c r="B819" s="47" t="s">
        <v>11</v>
      </c>
      <c r="C819" s="47" t="s">
        <v>12</v>
      </c>
      <c r="D819" s="47" t="s">
        <v>100</v>
      </c>
      <c r="E819" s="47" t="s">
        <v>116</v>
      </c>
      <c r="F819" s="47" t="s">
        <v>94</v>
      </c>
      <c r="G819" s="47" t="s">
        <v>656</v>
      </c>
      <c r="H819" s="48" t="s">
        <v>18</v>
      </c>
      <c r="I819" s="49">
        <v>298</v>
      </c>
      <c r="J819" s="50">
        <v>7.1511852680000013E-5</v>
      </c>
      <c r="K819" s="50">
        <v>6.5976701984228674E-5</v>
      </c>
      <c r="L819" s="50">
        <v>5.4539270909508281E-5</v>
      </c>
      <c r="M819" s="50">
        <v>4.9920553300301433E-5</v>
      </c>
      <c r="N819" s="50">
        <v>5.0038525964680003E-5</v>
      </c>
      <c r="O819" s="50">
        <v>4.5769346180000005E-5</v>
      </c>
      <c r="P819" s="50">
        <v>5.3347027260000012E-5</v>
      </c>
      <c r="Q819" s="50">
        <v>4.4893732780000001E-5</v>
      </c>
      <c r="R819" s="50">
        <v>4.2272834699999994E-5</v>
      </c>
      <c r="S819" s="50">
        <v>4.4523782259399998E-5</v>
      </c>
      <c r="T819" s="50">
        <v>4.3921966550999998E-5</v>
      </c>
      <c r="U819" s="50">
        <v>4.735441265E-5</v>
      </c>
      <c r="V819" s="50">
        <v>1.6920219020685932E-4</v>
      </c>
      <c r="W819" s="50">
        <v>1.610188750957187E-4</v>
      </c>
      <c r="X819" s="50">
        <v>1.5902156022699876E-4</v>
      </c>
      <c r="Y819" s="50">
        <v>1.7863850451735937E-4</v>
      </c>
      <c r="Z819" s="50">
        <v>1.8282517793895731E-4</v>
      </c>
      <c r="AA819" s="50">
        <v>1.9073144004803065E-4</v>
      </c>
      <c r="AB819" s="50">
        <v>1.19068726209811E-4</v>
      </c>
      <c r="AC819" s="50">
        <v>9.2629427775958736E-5</v>
      </c>
      <c r="AD819" s="50">
        <v>3.6019775958394867E-4</v>
      </c>
      <c r="AE819" s="50">
        <v>7.664610652260461E-4</v>
      </c>
      <c r="AF819" s="50">
        <v>8.0204289802681566E-4</v>
      </c>
      <c r="AG819" s="30">
        <v>8.1388310480076588E-4</v>
      </c>
      <c r="AH819" s="88">
        <v>8.0111267202322297E-4</v>
      </c>
    </row>
    <row r="820" spans="1:34" ht="15" customHeight="1" x14ac:dyDescent="0.25">
      <c r="A820" s="47" t="s">
        <v>10</v>
      </c>
      <c r="B820" s="47" t="s">
        <v>11</v>
      </c>
      <c r="C820" s="47" t="s">
        <v>12</v>
      </c>
      <c r="D820" s="47" t="s">
        <v>100</v>
      </c>
      <c r="E820" s="47" t="s">
        <v>116</v>
      </c>
      <c r="F820" s="47" t="s">
        <v>94</v>
      </c>
      <c r="G820" s="47" t="s">
        <v>118</v>
      </c>
      <c r="H820" s="48" t="s">
        <v>16</v>
      </c>
      <c r="I820" s="49">
        <v>25</v>
      </c>
      <c r="J820" s="50">
        <v>3.8009018722698254E-4</v>
      </c>
      <c r="K820" s="50">
        <v>6.5210014883226278E-4</v>
      </c>
      <c r="L820" s="50">
        <v>7.0119580067351008E-4</v>
      </c>
      <c r="M820" s="50">
        <v>6.8852206374208854E-4</v>
      </c>
      <c r="N820" s="50">
        <v>7.7359354127641685E-4</v>
      </c>
      <c r="O820" s="50">
        <v>6.7774757142857137E-4</v>
      </c>
      <c r="P820" s="50">
        <v>6.6739432920579584E-4</v>
      </c>
      <c r="Q820" s="50">
        <v>5.2293069582313599E-4</v>
      </c>
      <c r="R820" s="50">
        <v>4.6415096182850869E-4</v>
      </c>
      <c r="S820" s="50">
        <v>4.4143988786192473E-4</v>
      </c>
      <c r="T820" s="50">
        <v>6.7367479820162413E-4</v>
      </c>
      <c r="U820" s="50">
        <v>5.2957577159614604E-4</v>
      </c>
      <c r="V820" s="50">
        <v>7.5975306613439804E-4</v>
      </c>
      <c r="W820" s="50">
        <v>1.5095604939619038E-3</v>
      </c>
      <c r="X820" s="50">
        <v>7.7628914151611566E-4</v>
      </c>
      <c r="Y820" s="50">
        <v>9.4933107664361944E-5</v>
      </c>
      <c r="Z820" s="50">
        <v>5.3001459662824035E-5</v>
      </c>
      <c r="AA820" s="50">
        <v>6.1587789385941641E-5</v>
      </c>
      <c r="AB820" s="50">
        <v>2.5729499567616851E-5</v>
      </c>
      <c r="AC820" s="50">
        <v>4.91595858166789E-5</v>
      </c>
      <c r="AD820" s="50">
        <v>7.0295668122207844E-5</v>
      </c>
      <c r="AE820" s="50">
        <v>3.5832189230040551E-5</v>
      </c>
      <c r="AF820" s="50">
        <v>4.7280577506635295E-5</v>
      </c>
      <c r="AG820" s="30">
        <v>4.9542234336530081E-5</v>
      </c>
      <c r="AH820" s="88">
        <v>3.9110204346950131E-5</v>
      </c>
    </row>
    <row r="821" spans="1:34" ht="15" customHeight="1" x14ac:dyDescent="0.25">
      <c r="A821" s="47" t="s">
        <v>10</v>
      </c>
      <c r="B821" s="47" t="s">
        <v>11</v>
      </c>
      <c r="C821" s="47" t="s">
        <v>12</v>
      </c>
      <c r="D821" s="47" t="s">
        <v>100</v>
      </c>
      <c r="E821" s="47" t="s">
        <v>116</v>
      </c>
      <c r="F821" s="47" t="s">
        <v>94</v>
      </c>
      <c r="G821" s="47" t="s">
        <v>118</v>
      </c>
      <c r="H821" s="48" t="s">
        <v>17</v>
      </c>
      <c r="I821" s="49">
        <v>1</v>
      </c>
      <c r="J821" s="50">
        <v>0.28491370389441001</v>
      </c>
      <c r="K821" s="50">
        <v>0.48552442631380549</v>
      </c>
      <c r="L821" s="50">
        <v>0.52266784384303111</v>
      </c>
      <c r="M821" s="50">
        <v>0.51979973202208984</v>
      </c>
      <c r="N821" s="50">
        <v>0.5786634407455854</v>
      </c>
      <c r="O821" s="50">
        <v>0.50412219857999996</v>
      </c>
      <c r="P821" s="50">
        <v>0.50027545220101866</v>
      </c>
      <c r="Q821" s="50">
        <v>0.39401782068881658</v>
      </c>
      <c r="R821" s="50">
        <v>0.34578086278819331</v>
      </c>
      <c r="S821" s="50">
        <v>0.33039126967137894</v>
      </c>
      <c r="T821" s="50">
        <v>0.50293192059742264</v>
      </c>
      <c r="U821" s="50">
        <v>0.39513237046103244</v>
      </c>
      <c r="V821" s="50">
        <v>0.55926407737857431</v>
      </c>
      <c r="W821" s="50">
        <v>1.1111797307179589</v>
      </c>
      <c r="X821" s="50">
        <v>0.57141758290694755</v>
      </c>
      <c r="Y821" s="50">
        <v>6.9875703724290444E-2</v>
      </c>
      <c r="Z821" s="50">
        <v>3.9009978225665938E-2</v>
      </c>
      <c r="AA821" s="50">
        <v>4.5329956002783819E-2</v>
      </c>
      <c r="AB821" s="50">
        <v>1.8937716610243346E-2</v>
      </c>
      <c r="AC821" s="50">
        <v>3.6183204228350759E-2</v>
      </c>
      <c r="AD821" s="50">
        <v>5.1734357999221388E-2</v>
      </c>
      <c r="AE821" s="50">
        <v>2.637273287603608E-2</v>
      </c>
      <c r="AF821" s="50">
        <v>3.4798854138264806E-2</v>
      </c>
      <c r="AG821" s="30">
        <v>3.6462993636799966E-2</v>
      </c>
      <c r="AH821" s="88">
        <v>2.8785444197391843E-2</v>
      </c>
    </row>
    <row r="822" spans="1:34" ht="15" customHeight="1" x14ac:dyDescent="0.25">
      <c r="A822" s="47" t="s">
        <v>10</v>
      </c>
      <c r="B822" s="47" t="s">
        <v>11</v>
      </c>
      <c r="C822" s="47" t="s">
        <v>12</v>
      </c>
      <c r="D822" s="47" t="s">
        <v>100</v>
      </c>
      <c r="E822" s="47" t="s">
        <v>116</v>
      </c>
      <c r="F822" s="47" t="s">
        <v>94</v>
      </c>
      <c r="G822" s="47" t="s">
        <v>118</v>
      </c>
      <c r="H822" s="48" t="s">
        <v>18</v>
      </c>
      <c r="I822" s="49">
        <v>298</v>
      </c>
      <c r="J822" s="50">
        <v>4.5306750317456318E-3</v>
      </c>
      <c r="K822" s="50">
        <v>7.7730337740805717E-3</v>
      </c>
      <c r="L822" s="50">
        <v>8.3582539440282405E-3</v>
      </c>
      <c r="M822" s="50">
        <v>8.2071829998056952E-3</v>
      </c>
      <c r="N822" s="50">
        <v>9.2212350120148903E-3</v>
      </c>
      <c r="O822" s="50">
        <v>8.0787510514285701E-3</v>
      </c>
      <c r="P822" s="50">
        <v>7.9553404041330864E-3</v>
      </c>
      <c r="Q822" s="50">
        <v>6.2333338942117808E-3</v>
      </c>
      <c r="R822" s="50">
        <v>5.5326794649958235E-3</v>
      </c>
      <c r="S822" s="50">
        <v>5.261963463314142E-3</v>
      </c>
      <c r="T822" s="50">
        <v>8.03020359456336E-3</v>
      </c>
      <c r="U822" s="50">
        <v>6.3125431974260611E-3</v>
      </c>
      <c r="V822" s="50">
        <v>9.0562565483220236E-3</v>
      </c>
      <c r="W822" s="50">
        <v>1.7993961088025895E-2</v>
      </c>
      <c r="X822" s="50">
        <v>9.2533665668720986E-3</v>
      </c>
      <c r="Y822" s="50">
        <v>1.1316026433591943E-3</v>
      </c>
      <c r="Z822" s="50">
        <v>6.3177739918086244E-4</v>
      </c>
      <c r="AA822" s="50">
        <v>7.3412644948042433E-4</v>
      </c>
      <c r="AB822" s="50">
        <v>3.0669563484599284E-4</v>
      </c>
      <c r="AC822" s="50">
        <v>5.8598226293481246E-4</v>
      </c>
      <c r="AD822" s="50">
        <v>8.3792436401671758E-4</v>
      </c>
      <c r="AE822" s="50">
        <v>4.2711969562208343E-4</v>
      </c>
      <c r="AF822" s="50">
        <v>5.6358448387909272E-4</v>
      </c>
      <c r="AG822" s="30">
        <v>5.9054343329143855E-4</v>
      </c>
      <c r="AH822" s="88">
        <v>4.6619363581564552E-4</v>
      </c>
    </row>
    <row r="823" spans="1:34" ht="15" customHeight="1" x14ac:dyDescent="0.25">
      <c r="A823" s="47" t="s">
        <v>10</v>
      </c>
      <c r="B823" s="47" t="s">
        <v>11</v>
      </c>
      <c r="C823" s="47" t="s">
        <v>12</v>
      </c>
      <c r="D823" s="47" t="s">
        <v>100</v>
      </c>
      <c r="E823" s="47" t="s">
        <v>119</v>
      </c>
      <c r="F823" s="47" t="s">
        <v>94</v>
      </c>
      <c r="G823" s="47" t="s">
        <v>657</v>
      </c>
      <c r="H823" s="48" t="s">
        <v>16</v>
      </c>
      <c r="I823" s="49">
        <v>25</v>
      </c>
      <c r="J823" s="50">
        <v>1.7961471144580455E-5</v>
      </c>
      <c r="K823" s="50">
        <v>1.8191311174673112E-5</v>
      </c>
      <c r="L823" s="50">
        <v>1.4330267819621577E-5</v>
      </c>
      <c r="M823" s="50">
        <v>1.8256719124737476E-5</v>
      </c>
      <c r="N823" s="50">
        <v>1.9027206629431677E-5</v>
      </c>
      <c r="O823" s="50">
        <v>1.8330918168012279E-5</v>
      </c>
      <c r="P823" s="50">
        <v>9.8719025475385295E-6</v>
      </c>
      <c r="Q823" s="50">
        <v>9.2001805349568079E-6</v>
      </c>
      <c r="R823" s="50">
        <v>6.7299599999999988E-6</v>
      </c>
      <c r="S823" s="50">
        <v>5.1850450000000001E-6</v>
      </c>
      <c r="T823" s="50">
        <v>4.9140224999999998E-6</v>
      </c>
      <c r="U823" s="50">
        <v>4.704675E-6</v>
      </c>
      <c r="V823" s="50">
        <v>4.3862244404784298E-6</v>
      </c>
      <c r="W823" s="50">
        <v>4.3763047584655467E-6</v>
      </c>
      <c r="X823" s="50">
        <v>4.0497600191917425E-6</v>
      </c>
      <c r="Y823" s="50">
        <v>3.895812172957861E-6</v>
      </c>
      <c r="Z823" s="50">
        <v>3.6098712141203099E-6</v>
      </c>
      <c r="AA823" s="50">
        <v>3.0621978878712231E-6</v>
      </c>
      <c r="AB823" s="50">
        <v>2.3549273068966122E-6</v>
      </c>
      <c r="AC823" s="50">
        <v>2.3431339783444331E-6</v>
      </c>
      <c r="AD823" s="50">
        <v>1.941741061582617E-6</v>
      </c>
      <c r="AE823" s="50">
        <v>2.1389161948183902E-6</v>
      </c>
      <c r="AF823" s="50">
        <v>2.0621171194338686E-6</v>
      </c>
      <c r="AG823" s="30">
        <v>2.2977214591598174E-6</v>
      </c>
      <c r="AH823" s="88">
        <v>2.2143018028884644E-6</v>
      </c>
    </row>
    <row r="824" spans="1:34" ht="15" customHeight="1" x14ac:dyDescent="0.25">
      <c r="A824" s="47" t="s">
        <v>10</v>
      </c>
      <c r="B824" s="47" t="s">
        <v>11</v>
      </c>
      <c r="C824" s="47" t="s">
        <v>12</v>
      </c>
      <c r="D824" s="47" t="s">
        <v>100</v>
      </c>
      <c r="E824" s="47" t="s">
        <v>119</v>
      </c>
      <c r="F824" s="47" t="s">
        <v>94</v>
      </c>
      <c r="G824" s="47" t="s">
        <v>657</v>
      </c>
      <c r="H824" s="48" t="s">
        <v>17</v>
      </c>
      <c r="I824" s="49">
        <v>1</v>
      </c>
      <c r="J824" s="50">
        <v>3.8092688003426224E-2</v>
      </c>
      <c r="K824" s="50">
        <v>3.8580132739246736E-2</v>
      </c>
      <c r="L824" s="50">
        <v>3.0391631991853442E-2</v>
      </c>
      <c r="M824" s="50">
        <v>3.8718849919743233E-2</v>
      </c>
      <c r="N824" s="50">
        <v>4.0352899819698702E-2</v>
      </c>
      <c r="O824" s="50">
        <v>3.8876211250720445E-2</v>
      </c>
      <c r="P824" s="50">
        <v>2.0936330922819716E-2</v>
      </c>
      <c r="Q824" s="50">
        <v>1.9511742878536395E-2</v>
      </c>
      <c r="R824" s="50">
        <v>1.4272899168E-2</v>
      </c>
      <c r="S824" s="50">
        <v>1.0996443436E-2</v>
      </c>
      <c r="T824" s="50">
        <v>1.0421658917999999E-2</v>
      </c>
      <c r="U824" s="50">
        <v>9.9776747399999994E-3</v>
      </c>
      <c r="V824" s="50">
        <v>9.3023047933666527E-3</v>
      </c>
      <c r="W824" s="50">
        <v>9.2812671317537322E-3</v>
      </c>
      <c r="X824" s="50">
        <v>8.5887310487018486E-3</v>
      </c>
      <c r="Y824" s="50">
        <v>8.262238456409032E-3</v>
      </c>
      <c r="Z824" s="50">
        <v>7.6558148709063543E-3</v>
      </c>
      <c r="AA824" s="50">
        <v>6.4943092805972904E-3</v>
      </c>
      <c r="AB824" s="50">
        <v>4.9943298324663342E-3</v>
      </c>
      <c r="AC824" s="50">
        <v>4.9693185412728741E-3</v>
      </c>
      <c r="AD824" s="50">
        <v>4.1180444434044134E-3</v>
      </c>
      <c r="AE824" s="50">
        <v>4.5362134659708425E-3</v>
      </c>
      <c r="AF824" s="50">
        <v>4.3733379868953473E-3</v>
      </c>
      <c r="AG824" s="30">
        <v>4.8730076705861408E-3</v>
      </c>
      <c r="AH824" s="88">
        <v>4.6960912635658552E-3</v>
      </c>
    </row>
    <row r="825" spans="1:34" ht="15" customHeight="1" x14ac:dyDescent="0.25">
      <c r="A825" s="47" t="s">
        <v>10</v>
      </c>
      <c r="B825" s="47" t="s">
        <v>11</v>
      </c>
      <c r="C825" s="47" t="s">
        <v>12</v>
      </c>
      <c r="D825" s="47" t="s">
        <v>100</v>
      </c>
      <c r="E825" s="47" t="s">
        <v>119</v>
      </c>
      <c r="F825" s="47" t="s">
        <v>94</v>
      </c>
      <c r="G825" s="47" t="s">
        <v>657</v>
      </c>
      <c r="H825" s="48" t="s">
        <v>18</v>
      </c>
      <c r="I825" s="49">
        <v>298</v>
      </c>
      <c r="J825" s="50">
        <v>2.1410073604339901E-5</v>
      </c>
      <c r="K825" s="50">
        <v>2.1684042920210345E-5</v>
      </c>
      <c r="L825" s="50">
        <v>1.7081679240988922E-5</v>
      </c>
      <c r="M825" s="50">
        <v>2.1762009196687072E-5</v>
      </c>
      <c r="N825" s="50">
        <v>2.2680430302282558E-5</v>
      </c>
      <c r="O825" s="50">
        <v>2.1850454456270636E-5</v>
      </c>
      <c r="P825" s="50">
        <v>1.1767307836665931E-5</v>
      </c>
      <c r="Q825" s="50">
        <v>1.0966615197668513E-5</v>
      </c>
      <c r="R825" s="50">
        <v>8.0221123199999996E-6</v>
      </c>
      <c r="S825" s="50">
        <v>6.1805736399999998E-6</v>
      </c>
      <c r="T825" s="50">
        <v>5.8575148200000002E-6</v>
      </c>
      <c r="U825" s="50">
        <v>5.6079726000000009E-6</v>
      </c>
      <c r="V825" s="50">
        <v>5.2283795330502883E-6</v>
      </c>
      <c r="W825" s="50">
        <v>5.2165552720909321E-6</v>
      </c>
      <c r="X825" s="50">
        <v>4.8273139428765574E-6</v>
      </c>
      <c r="Y825" s="50">
        <v>4.6438081101657714E-6</v>
      </c>
      <c r="Z825" s="50">
        <v>4.3029664872314105E-6</v>
      </c>
      <c r="AA825" s="50">
        <v>3.6501398823424982E-6</v>
      </c>
      <c r="AB825" s="50">
        <v>2.8070733498207618E-6</v>
      </c>
      <c r="AC825" s="50">
        <v>2.7930157021865643E-6</v>
      </c>
      <c r="AD825" s="50">
        <v>2.3145553454064796E-6</v>
      </c>
      <c r="AE825" s="50">
        <v>2.5495881042235216E-6</v>
      </c>
      <c r="AF825" s="50">
        <v>2.4580436063651712E-6</v>
      </c>
      <c r="AG825" s="30">
        <v>2.7388839793185028E-6</v>
      </c>
      <c r="AH825" s="88">
        <v>2.6394477490430496E-6</v>
      </c>
    </row>
    <row r="826" spans="1:34" ht="15" customHeight="1" x14ac:dyDescent="0.25">
      <c r="A826" s="47" t="s">
        <v>10</v>
      </c>
      <c r="B826" s="47" t="s">
        <v>11</v>
      </c>
      <c r="C826" s="47" t="s">
        <v>12</v>
      </c>
      <c r="D826" s="47" t="s">
        <v>100</v>
      </c>
      <c r="E826" s="47" t="s">
        <v>119</v>
      </c>
      <c r="F826" s="47" t="s">
        <v>94</v>
      </c>
      <c r="G826" s="47" t="s">
        <v>658</v>
      </c>
      <c r="H826" s="48" t="s">
        <v>16</v>
      </c>
      <c r="I826" s="49">
        <v>25</v>
      </c>
      <c r="J826" s="50">
        <v>1.8188505768513244E-6</v>
      </c>
      <c r="K826" s="50">
        <v>2.3978176049263598E-6</v>
      </c>
      <c r="L826" s="50">
        <v>1.9688197297866416E-6</v>
      </c>
      <c r="M826" s="50">
        <v>2.3892337062223741E-6</v>
      </c>
      <c r="N826" s="50">
        <v>2.5326118294067161E-6</v>
      </c>
      <c r="O826" s="50">
        <v>2.4499414126950061E-6</v>
      </c>
      <c r="P826" s="50">
        <v>1.3128963293639212E-6</v>
      </c>
      <c r="Q826" s="50">
        <v>1.2165471838743431E-6</v>
      </c>
      <c r="R826" s="50">
        <v>8.7820000000000002E-7</v>
      </c>
      <c r="S826" s="50">
        <v>5.9746499999999998E-7</v>
      </c>
      <c r="T826" s="50">
        <v>6.9940000000000003E-7</v>
      </c>
      <c r="U826" s="50">
        <v>8.2219032499999999E-7</v>
      </c>
      <c r="V826" s="50">
        <v>7.8478205450324081E-7</v>
      </c>
      <c r="W826" s="50">
        <v>7.1951154892062245E-7</v>
      </c>
      <c r="X826" s="50">
        <v>5.5429413987639307E-7</v>
      </c>
      <c r="Y826" s="50">
        <v>5.4120363352597575E-7</v>
      </c>
      <c r="Z826" s="50">
        <v>5.6221464730903952E-7</v>
      </c>
      <c r="AA826" s="50">
        <v>4.8399792509581619E-7</v>
      </c>
      <c r="AB826" s="50">
        <v>3.4771019819648958E-7</v>
      </c>
      <c r="AC826" s="50">
        <v>3.6502157509143881E-7</v>
      </c>
      <c r="AD826" s="50">
        <v>2.5507458445814903E-7</v>
      </c>
      <c r="AE826" s="50">
        <v>3.2974392948078246E-7</v>
      </c>
      <c r="AF826" s="50">
        <v>2.876682192939229E-7</v>
      </c>
      <c r="AG826" s="30">
        <v>2.3092853792472686E-7</v>
      </c>
      <c r="AH826" s="88">
        <v>3.1065553318689872E-7</v>
      </c>
    </row>
    <row r="827" spans="1:34" ht="15" customHeight="1" x14ac:dyDescent="0.25">
      <c r="A827" s="47" t="s">
        <v>10</v>
      </c>
      <c r="B827" s="47" t="s">
        <v>11</v>
      </c>
      <c r="C827" s="47" t="s">
        <v>12</v>
      </c>
      <c r="D827" s="47" t="s">
        <v>100</v>
      </c>
      <c r="E827" s="47" t="s">
        <v>119</v>
      </c>
      <c r="F827" s="47" t="s">
        <v>94</v>
      </c>
      <c r="G827" s="47" t="s">
        <v>658</v>
      </c>
      <c r="H827" s="48" t="s">
        <v>17</v>
      </c>
      <c r="I827" s="49">
        <v>1</v>
      </c>
      <c r="J827" s="50">
        <v>3.8574183033862888E-3</v>
      </c>
      <c r="K827" s="50">
        <v>5.0852915765278242E-3</v>
      </c>
      <c r="L827" s="50">
        <v>4.1754728829315095E-3</v>
      </c>
      <c r="M827" s="50">
        <v>5.0670868441564116E-3</v>
      </c>
      <c r="N827" s="50">
        <v>5.3711631678057632E-3</v>
      </c>
      <c r="O827" s="50">
        <v>5.1958357480435683E-3</v>
      </c>
      <c r="P827" s="50">
        <v>2.784390535315004E-3</v>
      </c>
      <c r="Q827" s="50">
        <v>2.5800532675607068E-3</v>
      </c>
      <c r="R827" s="50">
        <v>1.8624865599999999E-3</v>
      </c>
      <c r="S827" s="50">
        <v>1.2671037720000001E-3</v>
      </c>
      <c r="T827" s="50">
        <v>1.4832875200000001E-3</v>
      </c>
      <c r="U827" s="50">
        <v>1.7437012412599999E-3</v>
      </c>
      <c r="V827" s="50">
        <v>1.6643657811904731E-3</v>
      </c>
      <c r="W827" s="50">
        <v>1.5259400929508559E-3</v>
      </c>
      <c r="X827" s="50">
        <v>1.1755470118498543E-3</v>
      </c>
      <c r="Y827" s="50">
        <v>1.1477846659818894E-3</v>
      </c>
      <c r="Z827" s="50">
        <v>1.1923448240130112E-3</v>
      </c>
      <c r="AA827" s="50">
        <v>1.0264627995432072E-3</v>
      </c>
      <c r="AB827" s="50">
        <v>7.3742378833511514E-4</v>
      </c>
      <c r="AC827" s="50">
        <v>7.7413775645392342E-4</v>
      </c>
      <c r="AD827" s="50">
        <v>5.4096217871884243E-4</v>
      </c>
      <c r="AE827" s="50">
        <v>6.9932092564284354E-4</v>
      </c>
      <c r="AF827" s="50">
        <v>6.1008675947855147E-4</v>
      </c>
      <c r="AG827" s="30">
        <v>4.8975324323076073E-4</v>
      </c>
      <c r="AH827" s="88">
        <v>6.5883825478277476E-4</v>
      </c>
    </row>
    <row r="828" spans="1:34" ht="15" customHeight="1" x14ac:dyDescent="0.25">
      <c r="A828" s="47" t="s">
        <v>10</v>
      </c>
      <c r="B828" s="47" t="s">
        <v>11</v>
      </c>
      <c r="C828" s="47" t="s">
        <v>12</v>
      </c>
      <c r="D828" s="47" t="s">
        <v>100</v>
      </c>
      <c r="E828" s="47" t="s">
        <v>119</v>
      </c>
      <c r="F828" s="47" t="s">
        <v>94</v>
      </c>
      <c r="G828" s="47" t="s">
        <v>658</v>
      </c>
      <c r="H828" s="48" t="s">
        <v>18</v>
      </c>
      <c r="I828" s="49">
        <v>298</v>
      </c>
      <c r="J828" s="50">
        <v>2.1680698876067786E-6</v>
      </c>
      <c r="K828" s="50">
        <v>2.8581985850722208E-6</v>
      </c>
      <c r="L828" s="50">
        <v>2.3468331179056767E-6</v>
      </c>
      <c r="M828" s="50">
        <v>2.8479665778170699E-6</v>
      </c>
      <c r="N828" s="50">
        <v>3.018873300652805E-6</v>
      </c>
      <c r="O828" s="50">
        <v>2.9203301639324474E-6</v>
      </c>
      <c r="P828" s="50">
        <v>1.564972424601794E-6</v>
      </c>
      <c r="Q828" s="50">
        <v>1.4501242431782171E-6</v>
      </c>
      <c r="R828" s="50">
        <v>1.0468143999999998E-6</v>
      </c>
      <c r="S828" s="50">
        <v>7.1217827999999992E-7</v>
      </c>
      <c r="T828" s="50">
        <v>8.3368479999999998E-7</v>
      </c>
      <c r="U828" s="50">
        <v>9.8005086739999978E-7</v>
      </c>
      <c r="V828" s="50">
        <v>9.354602089678631E-7</v>
      </c>
      <c r="W828" s="50">
        <v>8.5765776631338193E-7</v>
      </c>
      <c r="X828" s="50">
        <v>6.6071861473266048E-7</v>
      </c>
      <c r="Y828" s="50">
        <v>6.4511473116296315E-7</v>
      </c>
      <c r="Z828" s="50">
        <v>6.7015985959237528E-7</v>
      </c>
      <c r="AA828" s="50">
        <v>5.7692552671421309E-7</v>
      </c>
      <c r="AB828" s="50">
        <v>4.1447055625021569E-7</v>
      </c>
      <c r="AC828" s="50">
        <v>4.3510571750899513E-7</v>
      </c>
      <c r="AD828" s="50">
        <v>3.0404890467411363E-7</v>
      </c>
      <c r="AE828" s="50">
        <v>3.9305476394109279E-7</v>
      </c>
      <c r="AF828" s="50">
        <v>3.429005173983561E-7</v>
      </c>
      <c r="AG828" s="30">
        <v>2.7526681720627449E-7</v>
      </c>
      <c r="AH828" s="88">
        <v>3.703013955587833E-7</v>
      </c>
    </row>
    <row r="829" spans="1:34" ht="15" customHeight="1" x14ac:dyDescent="0.25">
      <c r="A829" s="47" t="s">
        <v>10</v>
      </c>
      <c r="B829" s="47" t="s">
        <v>11</v>
      </c>
      <c r="C829" s="47" t="s">
        <v>12</v>
      </c>
      <c r="D829" s="47" t="s">
        <v>100</v>
      </c>
      <c r="E829" s="47" t="s">
        <v>119</v>
      </c>
      <c r="F829" s="47" t="s">
        <v>94</v>
      </c>
      <c r="G829" s="47" t="s">
        <v>659</v>
      </c>
      <c r="H829" s="48" t="s">
        <v>16</v>
      </c>
      <c r="I829" s="49">
        <v>25</v>
      </c>
      <c r="J829" s="50">
        <v>2.4712063324749668E-4</v>
      </c>
      <c r="K829" s="50">
        <v>2.0779545915962133E-4</v>
      </c>
      <c r="L829" s="50">
        <v>1.9884889255223333E-4</v>
      </c>
      <c r="M829" s="50">
        <v>1.9034317153049713E-4</v>
      </c>
      <c r="N829" s="50">
        <v>1.8738399340554262E-4</v>
      </c>
      <c r="O829" s="50">
        <v>1.7827126406592386E-4</v>
      </c>
      <c r="P829" s="50">
        <v>1.7431472422471637E-4</v>
      </c>
      <c r="Q829" s="50">
        <v>1.5485934918804236E-4</v>
      </c>
      <c r="R829" s="50">
        <v>1.361159675E-4</v>
      </c>
      <c r="S829" s="50">
        <v>1.0456817E-4</v>
      </c>
      <c r="T829" s="50">
        <v>1.0904305E-4</v>
      </c>
      <c r="U829" s="50">
        <v>1.031054125E-4</v>
      </c>
      <c r="V829" s="50">
        <v>8.9466746394830003E-5</v>
      </c>
      <c r="W829" s="50">
        <v>9.2685866917604893E-5</v>
      </c>
      <c r="X829" s="50">
        <v>9.4612284861855385E-5</v>
      </c>
      <c r="Y829" s="50">
        <v>9.2447492203035197E-5</v>
      </c>
      <c r="Z829" s="50">
        <v>8.8417256338746986E-5</v>
      </c>
      <c r="AA829" s="50">
        <v>9.6906882598602557E-5</v>
      </c>
      <c r="AB829" s="50">
        <v>8.3874082274093602E-5</v>
      </c>
      <c r="AC829" s="50">
        <v>7.6943776353301563E-5</v>
      </c>
      <c r="AD829" s="50">
        <v>6.4212729110959909E-5</v>
      </c>
      <c r="AE829" s="50">
        <v>7.4272261660360625E-5</v>
      </c>
      <c r="AF829" s="50">
        <v>6.6279776442310261E-5</v>
      </c>
      <c r="AG829" s="30">
        <v>5.1073763511592529E-5</v>
      </c>
      <c r="AH829" s="88">
        <v>4.7544174220509022E-5</v>
      </c>
    </row>
    <row r="830" spans="1:34" ht="15" customHeight="1" x14ac:dyDescent="0.25">
      <c r="A830" s="47" t="s">
        <v>10</v>
      </c>
      <c r="B830" s="47" t="s">
        <v>11</v>
      </c>
      <c r="C830" s="47" t="s">
        <v>12</v>
      </c>
      <c r="D830" s="47" t="s">
        <v>100</v>
      </c>
      <c r="E830" s="47" t="s">
        <v>119</v>
      </c>
      <c r="F830" s="47" t="s">
        <v>94</v>
      </c>
      <c r="G830" s="47" t="s">
        <v>659</v>
      </c>
      <c r="H830" s="48" t="s">
        <v>17</v>
      </c>
      <c r="I830" s="49">
        <v>1</v>
      </c>
      <c r="J830" s="50">
        <v>0.52409343899129102</v>
      </c>
      <c r="K830" s="50">
        <v>0.44069260978572489</v>
      </c>
      <c r="L830" s="50">
        <v>0.4217187313247765</v>
      </c>
      <c r="M830" s="50">
        <v>0.40367979818187827</v>
      </c>
      <c r="N830" s="50">
        <v>0.39740397321447479</v>
      </c>
      <c r="O830" s="50">
        <v>0.37807769683101133</v>
      </c>
      <c r="P830" s="50">
        <v>0.36968666713577852</v>
      </c>
      <c r="Q830" s="50">
        <v>0.32842570775800023</v>
      </c>
      <c r="R830" s="50">
        <v>0.28867474387399999</v>
      </c>
      <c r="S830" s="50">
        <v>0.22176817493600001</v>
      </c>
      <c r="T830" s="50">
        <v>0.23125850043999999</v>
      </c>
      <c r="U830" s="50">
        <v>0.21866595883000001</v>
      </c>
      <c r="V830" s="50">
        <v>0.18974107575415547</v>
      </c>
      <c r="W830" s="50">
        <v>0.19656818655885644</v>
      </c>
      <c r="X830" s="50">
        <v>0.20065373373502293</v>
      </c>
      <c r="Y830" s="50">
        <v>0.19606264146419702</v>
      </c>
      <c r="Z830" s="50">
        <v>0.18751531724321457</v>
      </c>
      <c r="AA830" s="50">
        <v>0.20552011661511629</v>
      </c>
      <c r="AB830" s="50">
        <v>0.17788015368689775</v>
      </c>
      <c r="AC830" s="50">
        <v>0.16318236089008201</v>
      </c>
      <c r="AD830" s="50">
        <v>0.13618235589852376</v>
      </c>
      <c r="AE830" s="50">
        <v>0.1575166125292928</v>
      </c>
      <c r="AF830" s="50">
        <v>0.1405661498788516</v>
      </c>
      <c r="AG830" s="30">
        <v>0.10831723765538544</v>
      </c>
      <c r="AH830" s="88">
        <v>0.10083168468685555</v>
      </c>
    </row>
    <row r="831" spans="1:34" ht="15" customHeight="1" x14ac:dyDescent="0.25">
      <c r="A831" s="47" t="s">
        <v>10</v>
      </c>
      <c r="B831" s="47" t="s">
        <v>11</v>
      </c>
      <c r="C831" s="47" t="s">
        <v>12</v>
      </c>
      <c r="D831" s="47" t="s">
        <v>100</v>
      </c>
      <c r="E831" s="47" t="s">
        <v>119</v>
      </c>
      <c r="F831" s="47" t="s">
        <v>94</v>
      </c>
      <c r="G831" s="47" t="s">
        <v>659</v>
      </c>
      <c r="H831" s="48" t="s">
        <v>18</v>
      </c>
      <c r="I831" s="49">
        <v>298</v>
      </c>
      <c r="J831" s="50">
        <v>2.9456779483101608E-4</v>
      </c>
      <c r="K831" s="50">
        <v>2.4769218731826863E-4</v>
      </c>
      <c r="L831" s="50">
        <v>2.3702787992226212E-4</v>
      </c>
      <c r="M831" s="50">
        <v>2.2688906046435255E-4</v>
      </c>
      <c r="N831" s="50">
        <v>2.2336172013940681E-4</v>
      </c>
      <c r="O831" s="50">
        <v>2.1249934676658124E-4</v>
      </c>
      <c r="P831" s="50">
        <v>2.0778315127586191E-4</v>
      </c>
      <c r="Q831" s="50">
        <v>1.845923442321465E-4</v>
      </c>
      <c r="R831" s="50">
        <v>1.6225023325999998E-4</v>
      </c>
      <c r="S831" s="50">
        <v>1.2464525864000001E-4</v>
      </c>
      <c r="T831" s="50">
        <v>1.2997931559999997E-4</v>
      </c>
      <c r="U831" s="50">
        <v>1.2290165169999998E-4</v>
      </c>
      <c r="V831" s="50">
        <v>1.0664436170263736E-4</v>
      </c>
      <c r="W831" s="50">
        <v>1.1048155336578501E-4</v>
      </c>
      <c r="X831" s="50">
        <v>1.1277784355533163E-4</v>
      </c>
      <c r="Y831" s="50">
        <v>1.1019741070601796E-4</v>
      </c>
      <c r="Z831" s="50">
        <v>1.053933695557864E-4</v>
      </c>
      <c r="AA831" s="50">
        <v>1.1551300405753427E-4</v>
      </c>
      <c r="AB831" s="50">
        <v>9.9977906070719587E-5</v>
      </c>
      <c r="AC831" s="50">
        <v>9.1716981413135479E-5</v>
      </c>
      <c r="AD831" s="50">
        <v>7.6541573100264224E-5</v>
      </c>
      <c r="AE831" s="50">
        <v>8.8532535899149897E-5</v>
      </c>
      <c r="AF831" s="50">
        <v>7.9005493519233855E-5</v>
      </c>
      <c r="AG831" s="30">
        <v>6.0879926105818299E-5</v>
      </c>
      <c r="AH831" s="88">
        <v>5.6672655670846768E-5</v>
      </c>
    </row>
    <row r="832" spans="1:34" ht="15" customHeight="1" x14ac:dyDescent="0.25">
      <c r="A832" s="47" t="s">
        <v>10</v>
      </c>
      <c r="B832" s="47" t="s">
        <v>11</v>
      </c>
      <c r="C832" s="47" t="s">
        <v>12</v>
      </c>
      <c r="D832" s="47" t="s">
        <v>100</v>
      </c>
      <c r="E832" s="47" t="s">
        <v>120</v>
      </c>
      <c r="F832" s="47" t="s">
        <v>94</v>
      </c>
      <c r="G832" s="47" t="s">
        <v>121</v>
      </c>
      <c r="H832" s="48" t="s">
        <v>16</v>
      </c>
      <c r="I832" s="49">
        <v>25</v>
      </c>
      <c r="J832" s="50">
        <v>4.0895525598470376E-8</v>
      </c>
      <c r="K832" s="50">
        <v>5.5008560932964657E-8</v>
      </c>
      <c r="L832" s="50">
        <v>6.0927568174683362E-8</v>
      </c>
      <c r="M832" s="50">
        <v>1.3227189303814738E-8</v>
      </c>
      <c r="N832" s="50">
        <v>2.2218324044937885E-8</v>
      </c>
      <c r="O832" s="50">
        <v>3.1127156231477337E-8</v>
      </c>
      <c r="P832" s="50">
        <v>2.619174176377877E-7</v>
      </c>
      <c r="Q832" s="50">
        <v>2.6376538124568727E-7</v>
      </c>
      <c r="R832" s="50">
        <v>1.562444328711572E-7</v>
      </c>
      <c r="S832" s="50">
        <v>1.6910281116299797E-7</v>
      </c>
      <c r="T832" s="50">
        <v>1.418530596475551E-7</v>
      </c>
      <c r="U832" s="50">
        <v>3.1316761520749975E-7</v>
      </c>
      <c r="V832" s="50">
        <v>5.2225435121250496E-7</v>
      </c>
      <c r="W832" s="50">
        <v>1.4795510950129996E-6</v>
      </c>
      <c r="X832" s="50">
        <v>1.2052255128015394E-6</v>
      </c>
      <c r="Y832" s="50">
        <v>2.4057600476166306E-6</v>
      </c>
      <c r="Z832" s="50">
        <v>2.4504775314587857E-6</v>
      </c>
      <c r="AA832" s="50">
        <v>3.2292280862480857E-6</v>
      </c>
      <c r="AB832" s="50">
        <v>3.2219891325771672E-6</v>
      </c>
      <c r="AC832" s="50">
        <v>4.1416290576782042E-6</v>
      </c>
      <c r="AD832" s="50">
        <v>3.9245875953760721E-6</v>
      </c>
      <c r="AE832" s="50">
        <v>5.0244887833339177E-6</v>
      </c>
      <c r="AF832" s="50">
        <v>5.0741007544832317E-6</v>
      </c>
      <c r="AG832" s="30">
        <v>4.5430605678047732E-6</v>
      </c>
      <c r="AH832" s="88">
        <v>3.7355731335153024E-6</v>
      </c>
    </row>
    <row r="833" spans="1:34" ht="15" customHeight="1" x14ac:dyDescent="0.25">
      <c r="A833" s="47" t="s">
        <v>10</v>
      </c>
      <c r="B833" s="47" t="s">
        <v>11</v>
      </c>
      <c r="C833" s="47" t="s">
        <v>12</v>
      </c>
      <c r="D833" s="47" t="s">
        <v>100</v>
      </c>
      <c r="E833" s="47" t="s">
        <v>120</v>
      </c>
      <c r="F833" s="47" t="s">
        <v>94</v>
      </c>
      <c r="G833" s="47" t="s">
        <v>121</v>
      </c>
      <c r="H833" s="48" t="s">
        <v>18</v>
      </c>
      <c r="I833" s="49">
        <v>298</v>
      </c>
      <c r="J833" s="50">
        <v>2.4373733256688341E-7</v>
      </c>
      <c r="K833" s="50">
        <v>3.2785102316046935E-7</v>
      </c>
      <c r="L833" s="50">
        <v>3.6312830632111278E-7</v>
      </c>
      <c r="M833" s="50">
        <v>7.8834048250735826E-8</v>
      </c>
      <c r="N833" s="50">
        <v>1.3242121130782979E-7</v>
      </c>
      <c r="O833" s="50">
        <v>1.8551785113960495E-7</v>
      </c>
      <c r="P833" s="50">
        <v>1.5610278091212148E-6</v>
      </c>
      <c r="Q833" s="50">
        <v>1.5720416722242959E-6</v>
      </c>
      <c r="R833" s="50">
        <v>9.3121681991209683E-7</v>
      </c>
      <c r="S833" s="50">
        <v>1.0078527545314679E-6</v>
      </c>
      <c r="T833" s="50">
        <v>8.4544423549942824E-7</v>
      </c>
      <c r="U833" s="50">
        <v>1.8664789866366986E-6</v>
      </c>
      <c r="V833" s="50">
        <v>3.1126359332265295E-6</v>
      </c>
      <c r="W833" s="50">
        <v>8.8181245262774775E-6</v>
      </c>
      <c r="X833" s="50">
        <v>7.1831440562971743E-6</v>
      </c>
      <c r="Y833" s="50">
        <v>1.433832988379512E-5</v>
      </c>
      <c r="Z833" s="50">
        <v>1.4604846087494362E-5</v>
      </c>
      <c r="AA833" s="50">
        <v>1.9246199394038591E-5</v>
      </c>
      <c r="AB833" s="50">
        <v>1.9203055230159915E-5</v>
      </c>
      <c r="AC833" s="50">
        <v>2.4684109183762095E-5</v>
      </c>
      <c r="AD833" s="50">
        <v>2.3390542068441388E-5</v>
      </c>
      <c r="AE833" s="50">
        <v>2.9945953148670148E-5</v>
      </c>
      <c r="AF833" s="50">
        <v>3.0241640496720057E-5</v>
      </c>
      <c r="AG833" s="30">
        <v>2.7076640984116445E-5</v>
      </c>
      <c r="AH833" s="88">
        <v>2.22640158757512E-5</v>
      </c>
    </row>
    <row r="834" spans="1:34" ht="15" customHeight="1" x14ac:dyDescent="0.25">
      <c r="A834" s="47" t="s">
        <v>10</v>
      </c>
      <c r="B834" s="47" t="s">
        <v>11</v>
      </c>
      <c r="C834" s="47" t="s">
        <v>12</v>
      </c>
      <c r="D834" s="47" t="s">
        <v>100</v>
      </c>
      <c r="E834" s="47" t="s">
        <v>120</v>
      </c>
      <c r="F834" s="47" t="s">
        <v>94</v>
      </c>
      <c r="G834" s="47" t="s">
        <v>122</v>
      </c>
      <c r="H834" s="48" t="s">
        <v>16</v>
      </c>
      <c r="I834" s="49">
        <v>25</v>
      </c>
      <c r="J834" s="50">
        <v>7.994474165333333E-5</v>
      </c>
      <c r="K834" s="50">
        <v>7.994474165333333E-5</v>
      </c>
      <c r="L834" s="50">
        <v>7.994474165333333E-5</v>
      </c>
      <c r="M834" s="50">
        <v>7.994474165333333E-5</v>
      </c>
      <c r="N834" s="50">
        <v>7.994474165333333E-5</v>
      </c>
      <c r="O834" s="50">
        <v>7.994474165333333E-5</v>
      </c>
      <c r="P834" s="50">
        <v>7.994474165333333E-5</v>
      </c>
      <c r="Q834" s="50">
        <v>7.994474165333333E-5</v>
      </c>
      <c r="R834" s="50">
        <v>7.994474165333333E-5</v>
      </c>
      <c r="S834" s="50">
        <v>7.994474165333333E-5</v>
      </c>
      <c r="T834" s="50">
        <v>7.994474165333333E-5</v>
      </c>
      <c r="U834" s="50">
        <v>5.6175039800000003E-5</v>
      </c>
      <c r="V834" s="50">
        <v>9.4645338535E-5</v>
      </c>
      <c r="W834" s="50">
        <v>8.9013846625000001E-5</v>
      </c>
      <c r="X834" s="50">
        <v>1.0573446507249999E-4</v>
      </c>
      <c r="Y834" s="50">
        <v>1.0300036576912499E-4</v>
      </c>
      <c r="Z834" s="50">
        <v>1.15617902835875E-4</v>
      </c>
      <c r="AA834" s="50">
        <v>1.1064167279000001E-4</v>
      </c>
      <c r="AB834" s="50">
        <v>1.2279659009749999E-4</v>
      </c>
      <c r="AC834" s="50">
        <v>1.0942776006250001E-4</v>
      </c>
      <c r="AD834" s="50">
        <v>1.1463359404750002E-4</v>
      </c>
      <c r="AE834" s="50">
        <v>1.2604073547999999E-4</v>
      </c>
      <c r="AF834" s="50">
        <v>1.0895377487500001E-4</v>
      </c>
      <c r="AG834" s="30">
        <v>8.3820518209999997E-5</v>
      </c>
      <c r="AH834" s="88">
        <v>7.8557331215000007E-5</v>
      </c>
    </row>
    <row r="835" spans="1:34" ht="15" customHeight="1" x14ac:dyDescent="0.25">
      <c r="A835" s="47" t="s">
        <v>10</v>
      </c>
      <c r="B835" s="47" t="s">
        <v>11</v>
      </c>
      <c r="C835" s="47" t="s">
        <v>12</v>
      </c>
      <c r="D835" s="47" t="s">
        <v>100</v>
      </c>
      <c r="E835" s="47" t="s">
        <v>120</v>
      </c>
      <c r="F835" s="47" t="s">
        <v>94</v>
      </c>
      <c r="G835" s="47" t="s">
        <v>122</v>
      </c>
      <c r="H835" s="48" t="s">
        <v>17</v>
      </c>
      <c r="I835" s="49">
        <v>1</v>
      </c>
      <c r="J835" s="50">
        <v>3.3927021544726113E-2</v>
      </c>
      <c r="K835" s="50">
        <v>3.3927021544726113E-2</v>
      </c>
      <c r="L835" s="50">
        <v>3.3927021544726113E-2</v>
      </c>
      <c r="M835" s="50">
        <v>3.3927021544726113E-2</v>
      </c>
      <c r="N835" s="50">
        <v>3.3927021544726113E-2</v>
      </c>
      <c r="O835" s="50">
        <v>3.3927021544726113E-2</v>
      </c>
      <c r="P835" s="50">
        <v>3.3927021544726113E-2</v>
      </c>
      <c r="Q835" s="50">
        <v>3.3927021544726113E-2</v>
      </c>
      <c r="R835" s="50">
        <v>3.3927021544726113E-2</v>
      </c>
      <c r="S835" s="50">
        <v>3.3927021544726113E-2</v>
      </c>
      <c r="T835" s="50">
        <v>3.3927021544726113E-2</v>
      </c>
      <c r="U835" s="50">
        <v>2.092314385888E-2</v>
      </c>
      <c r="V835" s="50">
        <v>4.1734540694847E-2</v>
      </c>
      <c r="W835" s="50">
        <v>3.9123380080451332E-2</v>
      </c>
      <c r="X835" s="50">
        <v>4.6670810229643603E-2</v>
      </c>
      <c r="Y835" s="50">
        <v>4.5535307611123163E-2</v>
      </c>
      <c r="Z835" s="50">
        <v>5.1130270008285218E-2</v>
      </c>
      <c r="AA835" s="50">
        <v>4.9233784948246775E-2</v>
      </c>
      <c r="AB835" s="50">
        <v>5.4665269248189589E-2</v>
      </c>
      <c r="AC835" s="50">
        <v>4.8345025099220229E-2</v>
      </c>
      <c r="AD835" s="50">
        <v>5.0572875490303835E-2</v>
      </c>
      <c r="AE835" s="50">
        <v>5.5723199397198664E-2</v>
      </c>
      <c r="AF835" s="50">
        <v>4.7818830023561264E-2</v>
      </c>
      <c r="AG835" s="30">
        <v>3.6914765280726659E-2</v>
      </c>
      <c r="AH835" s="88">
        <v>3.4129933963458661E-2</v>
      </c>
    </row>
    <row r="836" spans="1:34" ht="15" customHeight="1" x14ac:dyDescent="0.25">
      <c r="A836" s="47" t="s">
        <v>10</v>
      </c>
      <c r="B836" s="47" t="s">
        <v>11</v>
      </c>
      <c r="C836" s="47" t="s">
        <v>12</v>
      </c>
      <c r="D836" s="47" t="s">
        <v>100</v>
      </c>
      <c r="E836" s="47" t="s">
        <v>120</v>
      </c>
      <c r="F836" s="47" t="s">
        <v>94</v>
      </c>
      <c r="G836" s="47" t="s">
        <v>122</v>
      </c>
      <c r="H836" s="48" t="s">
        <v>18</v>
      </c>
      <c r="I836" s="49">
        <v>298</v>
      </c>
      <c r="J836" s="50">
        <v>1.3860964661930664E-4</v>
      </c>
      <c r="K836" s="50">
        <v>1.3860964661930664E-4</v>
      </c>
      <c r="L836" s="50">
        <v>1.3860964661930664E-4</v>
      </c>
      <c r="M836" s="50">
        <v>1.3860964661930664E-4</v>
      </c>
      <c r="N836" s="50">
        <v>1.3860964661930664E-4</v>
      </c>
      <c r="O836" s="50">
        <v>1.3860964661930664E-4</v>
      </c>
      <c r="P836" s="50">
        <v>1.3860964661930664E-4</v>
      </c>
      <c r="Q836" s="50">
        <v>1.3860964661930664E-4</v>
      </c>
      <c r="R836" s="50">
        <v>1.3860964661930664E-4</v>
      </c>
      <c r="S836" s="50">
        <v>1.3860964661930664E-4</v>
      </c>
      <c r="T836" s="50">
        <v>1.3860964661930664E-4</v>
      </c>
      <c r="U836" s="50">
        <v>9.7397305369599998E-5</v>
      </c>
      <c r="V836" s="50">
        <v>1.6409780877632002E-4</v>
      </c>
      <c r="W836" s="50">
        <v>1.5433382571200001E-4</v>
      </c>
      <c r="X836" s="50">
        <v>1.8332433798752001E-4</v>
      </c>
      <c r="Y836" s="50">
        <v>1.7858390690443199E-4</v>
      </c>
      <c r="Z836" s="50">
        <v>2.0046042208052799E-4</v>
      </c>
      <c r="AA836" s="50">
        <v>1.9183254395008001E-4</v>
      </c>
      <c r="AB836" s="50">
        <v>2.1290696057631999E-4</v>
      </c>
      <c r="AC836" s="50">
        <v>1.89727839992E-4</v>
      </c>
      <c r="AD836" s="50">
        <v>1.9875380960671996E-4</v>
      </c>
      <c r="AE836" s="50">
        <v>2.1853171882496003E-4</v>
      </c>
      <c r="AF836" s="50">
        <v>1.88906035856E-4</v>
      </c>
      <c r="AG836" s="30">
        <v>1.4532953848192E-4</v>
      </c>
      <c r="AH836" s="88">
        <v>1.3620412917568001E-4</v>
      </c>
    </row>
    <row r="837" spans="1:34" ht="15" customHeight="1" x14ac:dyDescent="0.25">
      <c r="A837" s="47" t="s">
        <v>10</v>
      </c>
      <c r="B837" s="47" t="s">
        <v>11</v>
      </c>
      <c r="C837" s="47" t="s">
        <v>12</v>
      </c>
      <c r="D837" s="47" t="s">
        <v>100</v>
      </c>
      <c r="E837" s="47" t="s">
        <v>120</v>
      </c>
      <c r="F837" s="47" t="s">
        <v>94</v>
      </c>
      <c r="G837" s="47" t="s">
        <v>123</v>
      </c>
      <c r="H837" s="48" t="s">
        <v>16</v>
      </c>
      <c r="I837" s="49">
        <v>25</v>
      </c>
      <c r="J837" s="50">
        <v>1.442135315940128E-6</v>
      </c>
      <c r="K837" s="50">
        <v>1.0880276040694518E-5</v>
      </c>
      <c r="L837" s="50">
        <v>1.3406388972147191E-5</v>
      </c>
      <c r="M837" s="50">
        <v>8.3553699406793268E-5</v>
      </c>
      <c r="N837" s="50">
        <v>1.3437163446045641E-4</v>
      </c>
      <c r="O837" s="50">
        <v>1.3146099999999995E-4</v>
      </c>
      <c r="P837" s="50">
        <v>1.2969103125256537E-4</v>
      </c>
      <c r="Q837" s="50">
        <v>1.2566140823750885E-4</v>
      </c>
      <c r="R837" s="50">
        <v>1.4071568996141404E-4</v>
      </c>
      <c r="S837" s="50">
        <v>1.3613798525453929E-4</v>
      </c>
      <c r="T837" s="50">
        <v>2.3201059631473123E-4</v>
      </c>
      <c r="U837" s="50">
        <v>2.1257005245184219E-4</v>
      </c>
      <c r="V837" s="50">
        <v>1.9424985357442736E-4</v>
      </c>
      <c r="W837" s="50">
        <v>1.6141731715318272E-4</v>
      </c>
      <c r="X837" s="50">
        <v>1.763854183921631E-4</v>
      </c>
      <c r="Y837" s="50">
        <v>1.0078892700486287E-4</v>
      </c>
      <c r="Z837" s="50">
        <v>5.6176662961546953E-5</v>
      </c>
      <c r="AA837" s="50">
        <v>6.5774550075376319E-5</v>
      </c>
      <c r="AB837" s="50">
        <v>2.8006057579893072E-5</v>
      </c>
      <c r="AC837" s="50">
        <v>5.266908508937916E-5</v>
      </c>
      <c r="AD837" s="50">
        <v>7.7501950747151324E-5</v>
      </c>
      <c r="AE837" s="50">
        <v>4.2424828877437944E-5</v>
      </c>
      <c r="AF837" s="50">
        <v>8.9178348078593623E-5</v>
      </c>
      <c r="AG837" s="30">
        <v>5.9508504162049064E-5</v>
      </c>
      <c r="AH837" s="88">
        <v>7.2916741346080869E-5</v>
      </c>
    </row>
    <row r="838" spans="1:34" ht="15" customHeight="1" x14ac:dyDescent="0.25">
      <c r="A838" s="47" t="s">
        <v>10</v>
      </c>
      <c r="B838" s="47" t="s">
        <v>11</v>
      </c>
      <c r="C838" s="47" t="s">
        <v>12</v>
      </c>
      <c r="D838" s="47" t="s">
        <v>100</v>
      </c>
      <c r="E838" s="47" t="s">
        <v>120</v>
      </c>
      <c r="F838" s="47" t="s">
        <v>94</v>
      </c>
      <c r="G838" s="47" t="s">
        <v>123</v>
      </c>
      <c r="H838" s="48" t="s">
        <v>18</v>
      </c>
      <c r="I838" s="49">
        <v>298</v>
      </c>
      <c r="J838" s="50">
        <v>1.254423865086948E-5</v>
      </c>
      <c r="K838" s="50">
        <v>9.4640757863165495E-5</v>
      </c>
      <c r="L838" s="50">
        <v>1.1661384396745544E-4</v>
      </c>
      <c r="M838" s="50">
        <v>7.2678169235357694E-4</v>
      </c>
      <c r="N838" s="50">
        <v>1.1688153198581969E-3</v>
      </c>
      <c r="O838" s="50">
        <v>1.1434975199999995E-3</v>
      </c>
      <c r="P838" s="50">
        <v>1.1281016621169091E-3</v>
      </c>
      <c r="Q838" s="50">
        <v>1.0930504764097256E-3</v>
      </c>
      <c r="R838" s="50">
        <v>1.2239983150589592E-3</v>
      </c>
      <c r="S838" s="50">
        <v>1.184179707414079E-3</v>
      </c>
      <c r="T838" s="50">
        <v>2.0181159545387319E-3</v>
      </c>
      <c r="U838" s="50">
        <v>1.8490147481378619E-3</v>
      </c>
      <c r="V838" s="50">
        <v>1.6896587263349647E-3</v>
      </c>
      <c r="W838" s="50">
        <v>1.4040689014210898E-3</v>
      </c>
      <c r="X838" s="50">
        <v>1.534267109603615E-3</v>
      </c>
      <c r="Y838" s="50">
        <v>8.7670022343905589E-4</v>
      </c>
      <c r="Z838" s="50">
        <v>4.8864587047416942E-4</v>
      </c>
      <c r="AA838" s="50">
        <v>5.7213192422321925E-4</v>
      </c>
      <c r="AB838" s="50">
        <v>2.4360728571656175E-4</v>
      </c>
      <c r="AC838" s="50">
        <v>4.581356309504267E-4</v>
      </c>
      <c r="AD838" s="50">
        <v>6.7414129266116707E-4</v>
      </c>
      <c r="AE838" s="50">
        <v>3.6902721421390878E-4</v>
      </c>
      <c r="AF838" s="50">
        <v>7.7570701474633961E-4</v>
      </c>
      <c r="AG838" s="30">
        <v>5.1762748593280723E-4</v>
      </c>
      <c r="AH838" s="88">
        <v>6.3425740634655845E-4</v>
      </c>
    </row>
    <row r="839" spans="1:34" ht="15" customHeight="1" x14ac:dyDescent="0.25">
      <c r="A839" s="47" t="s">
        <v>10</v>
      </c>
      <c r="B839" s="47" t="s">
        <v>11</v>
      </c>
      <c r="C839" s="47" t="s">
        <v>12</v>
      </c>
      <c r="D839" s="47" t="s">
        <v>100</v>
      </c>
      <c r="E839" s="47" t="s">
        <v>120</v>
      </c>
      <c r="F839" s="47" t="s">
        <v>94</v>
      </c>
      <c r="G839" s="47" t="s">
        <v>788</v>
      </c>
      <c r="H839" s="48" t="s">
        <v>16</v>
      </c>
      <c r="I839" s="49">
        <v>25</v>
      </c>
      <c r="J839" s="50">
        <v>8.032608571438221E-5</v>
      </c>
      <c r="K839" s="50">
        <v>8.7665313195975429E-5</v>
      </c>
      <c r="L839" s="50">
        <v>6.0496419967650701E-5</v>
      </c>
      <c r="M839" s="50">
        <v>5.6818525123914584E-5</v>
      </c>
      <c r="N839" s="50">
        <v>6.6181331619969626E-5</v>
      </c>
      <c r="O839" s="50">
        <v>5.2228252604192557E-5</v>
      </c>
      <c r="P839" s="50">
        <v>5.8122279000171473E-5</v>
      </c>
      <c r="Q839" s="50">
        <v>6.5129451729257156E-5</v>
      </c>
      <c r="R839" s="50">
        <v>5.4802835057103057E-5</v>
      </c>
      <c r="S839" s="50">
        <v>8.8102302977377891E-5</v>
      </c>
      <c r="T839" s="50">
        <v>9.7990120744954334E-5</v>
      </c>
      <c r="U839" s="50">
        <v>9.4032714479393208E-5</v>
      </c>
      <c r="V839" s="50">
        <v>9.529800341368731E-5</v>
      </c>
      <c r="W839" s="50">
        <v>8.8762828449714904E-5</v>
      </c>
      <c r="X839" s="50">
        <v>6.5348161600911484E-5</v>
      </c>
      <c r="Y839" s="50">
        <v>6.8037953359106136E-5</v>
      </c>
      <c r="Z839" s="50">
        <v>5.3028703592382809E-5</v>
      </c>
      <c r="AA839" s="50">
        <v>6.6411410486853559E-5</v>
      </c>
      <c r="AB839" s="50">
        <v>6.2053407840242383E-5</v>
      </c>
      <c r="AC839" s="50">
        <v>6.3626692291242172E-5</v>
      </c>
      <c r="AD839" s="50">
        <v>4.4730364095170443E-5</v>
      </c>
      <c r="AE839" s="50">
        <v>5.0303045688122437E-5</v>
      </c>
      <c r="AF839" s="50">
        <v>4.3402877108469489E-5</v>
      </c>
      <c r="AG839" s="30">
        <v>2.8535044970296811E-5</v>
      </c>
      <c r="AH839" s="88">
        <v>1.7502228230308787E-5</v>
      </c>
    </row>
    <row r="840" spans="1:34" ht="15" customHeight="1" x14ac:dyDescent="0.25">
      <c r="A840" s="47" t="s">
        <v>10</v>
      </c>
      <c r="B840" s="47" t="s">
        <v>11</v>
      </c>
      <c r="C840" s="47" t="s">
        <v>12</v>
      </c>
      <c r="D840" s="47" t="s">
        <v>100</v>
      </c>
      <c r="E840" s="47" t="s">
        <v>120</v>
      </c>
      <c r="F840" s="47" t="s">
        <v>94</v>
      </c>
      <c r="G840" s="47" t="s">
        <v>788</v>
      </c>
      <c r="H840" s="48" t="s">
        <v>17</v>
      </c>
      <c r="I840" s="49">
        <v>1</v>
      </c>
      <c r="J840" s="50">
        <v>0.69016172845797197</v>
      </c>
      <c r="K840" s="50">
        <v>0.75322037097982075</v>
      </c>
      <c r="L840" s="50">
        <v>0.51978524036205476</v>
      </c>
      <c r="M840" s="50">
        <v>0.48818476786467407</v>
      </c>
      <c r="N840" s="50">
        <v>0.56863000127877905</v>
      </c>
      <c r="O840" s="50">
        <v>0.44874514637522239</v>
      </c>
      <c r="P840" s="50">
        <v>0.49938662116947319</v>
      </c>
      <c r="Q840" s="50">
        <v>0.5595922492577774</v>
      </c>
      <c r="R840" s="50">
        <v>0.47086595881062954</v>
      </c>
      <c r="S840" s="50">
        <v>0.7569749871816307</v>
      </c>
      <c r="T840" s="50">
        <v>0.84193111744064741</v>
      </c>
      <c r="U840" s="50">
        <v>0.80792908280694642</v>
      </c>
      <c r="V840" s="50">
        <v>0.81880044533040119</v>
      </c>
      <c r="W840" s="50">
        <v>0.7626471009796193</v>
      </c>
      <c r="X840" s="50">
        <v>0.56146282179901774</v>
      </c>
      <c r="Y840" s="50">
        <v>0.58458209526143989</v>
      </c>
      <c r="Z840" s="50">
        <v>0.45562262126575304</v>
      </c>
      <c r="AA840" s="50">
        <v>0.57060683890304575</v>
      </c>
      <c r="AB840" s="50">
        <v>0.53316288016336244</v>
      </c>
      <c r="AC840" s="50">
        <v>0.54668054016635259</v>
      </c>
      <c r="AD840" s="50">
        <v>0.38432328830570445</v>
      </c>
      <c r="AE840" s="50">
        <v>0.43220376855234788</v>
      </c>
      <c r="AF840" s="50">
        <v>0.37291752011596985</v>
      </c>
      <c r="AG840" s="30">
        <v>0.24517310638479017</v>
      </c>
      <c r="AH840" s="88">
        <v>0.15037914495481305</v>
      </c>
    </row>
    <row r="841" spans="1:34" ht="15" customHeight="1" x14ac:dyDescent="0.25">
      <c r="A841" s="47" t="s">
        <v>10</v>
      </c>
      <c r="B841" s="47" t="s">
        <v>11</v>
      </c>
      <c r="C841" s="47" t="s">
        <v>12</v>
      </c>
      <c r="D841" s="47" t="s">
        <v>100</v>
      </c>
      <c r="E841" s="47" t="s">
        <v>120</v>
      </c>
      <c r="F841" s="47" t="s">
        <v>94</v>
      </c>
      <c r="G841" s="47" t="s">
        <v>788</v>
      </c>
      <c r="H841" s="48" t="s">
        <v>18</v>
      </c>
      <c r="I841" s="49">
        <v>298</v>
      </c>
      <c r="J841" s="50">
        <v>4.78743470857718E-4</v>
      </c>
      <c r="K841" s="50">
        <v>5.2248526664801351E-4</v>
      </c>
      <c r="L841" s="50">
        <v>3.6055866300719821E-4</v>
      </c>
      <c r="M841" s="50">
        <v>3.3863840973853091E-4</v>
      </c>
      <c r="N841" s="50">
        <v>3.9444073645501901E-4</v>
      </c>
      <c r="O841" s="50">
        <v>3.1128038552098763E-4</v>
      </c>
      <c r="P841" s="50">
        <v>3.4640878284102197E-4</v>
      </c>
      <c r="Q841" s="50">
        <v>3.8817153230637257E-4</v>
      </c>
      <c r="R841" s="50">
        <v>3.2662489694033426E-4</v>
      </c>
      <c r="S841" s="50">
        <v>5.2508972574517225E-4</v>
      </c>
      <c r="T841" s="50">
        <v>5.8402111963992774E-4</v>
      </c>
      <c r="U841" s="50">
        <v>5.6043497829718367E-4</v>
      </c>
      <c r="V841" s="50">
        <v>5.6797610034557645E-4</v>
      </c>
      <c r="W841" s="50">
        <v>5.2902645756030078E-4</v>
      </c>
      <c r="X841" s="50">
        <v>3.8947504314143245E-4</v>
      </c>
      <c r="Y841" s="50">
        <v>4.0550620202027256E-4</v>
      </c>
      <c r="Z841" s="50">
        <v>3.1605107341060157E-4</v>
      </c>
      <c r="AA841" s="50">
        <v>3.9581200650164725E-4</v>
      </c>
      <c r="AB841" s="50">
        <v>3.6983831072784465E-4</v>
      </c>
      <c r="AC841" s="50">
        <v>3.7921508605580329E-4</v>
      </c>
      <c r="AD841" s="50">
        <v>2.6659297000721584E-4</v>
      </c>
      <c r="AE841" s="50">
        <v>2.9980615230120968E-4</v>
      </c>
      <c r="AF841" s="50">
        <v>2.5868114756647816E-4</v>
      </c>
      <c r="AG841" s="30">
        <v>1.7006886802296901E-4</v>
      </c>
      <c r="AH841" s="88">
        <v>1.0431328025264035E-4</v>
      </c>
    </row>
    <row r="842" spans="1:34" ht="15" customHeight="1" x14ac:dyDescent="0.25">
      <c r="A842" s="47" t="s">
        <v>10</v>
      </c>
      <c r="B842" s="47" t="s">
        <v>11</v>
      </c>
      <c r="C842" s="47" t="s">
        <v>12</v>
      </c>
      <c r="D842" s="47" t="s">
        <v>100</v>
      </c>
      <c r="E842" s="47" t="s">
        <v>120</v>
      </c>
      <c r="F842" s="47" t="s">
        <v>94</v>
      </c>
      <c r="G842" s="47" t="s">
        <v>660</v>
      </c>
      <c r="H842" s="48" t="s">
        <v>16</v>
      </c>
      <c r="I842" s="49">
        <v>25</v>
      </c>
      <c r="J842" s="50">
        <v>3.8489538063514964E-5</v>
      </c>
      <c r="K842" s="50">
        <v>5.1082128857080588E-5</v>
      </c>
      <c r="L842" s="50">
        <v>4.8581378545837845E-5</v>
      </c>
      <c r="M842" s="50">
        <v>8.2702480364085527E-5</v>
      </c>
      <c r="N842" s="50">
        <v>7.5284077884799812E-5</v>
      </c>
      <c r="O842" s="50">
        <v>6.6878775674096926E-5</v>
      </c>
      <c r="P842" s="50">
        <v>5.9211998759718239E-5</v>
      </c>
      <c r="Q842" s="50">
        <v>5.2677815916133915E-5</v>
      </c>
      <c r="R842" s="50">
        <v>3.87105055E-4</v>
      </c>
      <c r="S842" s="50">
        <v>4.6757005594999989E-4</v>
      </c>
      <c r="T842" s="50">
        <v>5.65645282075E-4</v>
      </c>
      <c r="U842" s="50">
        <v>5.7118525347499987E-4</v>
      </c>
      <c r="V842" s="50">
        <v>7.3994199805342824E-4</v>
      </c>
      <c r="W842" s="50">
        <v>9.4578372679970241E-4</v>
      </c>
      <c r="X842" s="50">
        <v>9.6764764107937142E-4</v>
      </c>
      <c r="Y842" s="50">
        <v>7.3657888739400745E-4</v>
      </c>
      <c r="Z842" s="50">
        <v>8.1560689063264616E-4</v>
      </c>
      <c r="AA842" s="50">
        <v>7.7907466850087883E-4</v>
      </c>
      <c r="AB842" s="50">
        <v>9.0897687722256329E-4</v>
      </c>
      <c r="AC842" s="50">
        <v>1.0237049017323312E-3</v>
      </c>
      <c r="AD842" s="50">
        <v>4.8512417931942441E-4</v>
      </c>
      <c r="AE842" s="50">
        <v>1.7163306884968764E-4</v>
      </c>
      <c r="AF842" s="50">
        <v>2.0475489670025883E-4</v>
      </c>
      <c r="AG842" s="30">
        <v>2.2818173651888046E-4</v>
      </c>
      <c r="AH842" s="88">
        <v>2.3674016466049866E-4</v>
      </c>
    </row>
    <row r="843" spans="1:34" ht="15" customHeight="1" x14ac:dyDescent="0.25">
      <c r="A843" s="47" t="s">
        <v>10</v>
      </c>
      <c r="B843" s="47" t="s">
        <v>11</v>
      </c>
      <c r="C843" s="47" t="s">
        <v>12</v>
      </c>
      <c r="D843" s="47" t="s">
        <v>100</v>
      </c>
      <c r="E843" s="47" t="s">
        <v>120</v>
      </c>
      <c r="F843" s="47" t="s">
        <v>94</v>
      </c>
      <c r="G843" s="47" t="s">
        <v>660</v>
      </c>
      <c r="H843" s="48" t="s">
        <v>17</v>
      </c>
      <c r="I843" s="49">
        <v>1</v>
      </c>
      <c r="J843" s="50">
        <v>8.1628612325102545E-2</v>
      </c>
      <c r="K843" s="50">
        <v>0.10833497888009652</v>
      </c>
      <c r="L843" s="50">
        <v>0.10303138762001292</v>
      </c>
      <c r="M843" s="50">
        <v>0.17539542035615258</v>
      </c>
      <c r="N843" s="50">
        <v>0.15966247237808343</v>
      </c>
      <c r="O843" s="50">
        <v>0.14183650744962475</v>
      </c>
      <c r="P843" s="50">
        <v>0.12557680696961043</v>
      </c>
      <c r="Q843" s="50">
        <v>0.11171911199493682</v>
      </c>
      <c r="R843" s="50">
        <v>0.82097240064400012</v>
      </c>
      <c r="S843" s="50">
        <v>0.99162257465875991</v>
      </c>
      <c r="T843" s="50">
        <v>1.1996205142246601</v>
      </c>
      <c r="U843" s="50">
        <v>1.21136968556978</v>
      </c>
      <c r="V843" s="50">
        <v>1.5692689894717107</v>
      </c>
      <c r="W843" s="50">
        <v>2.0058181277968092</v>
      </c>
      <c r="X843" s="50">
        <v>2.052187117201131</v>
      </c>
      <c r="Y843" s="50">
        <v>1.5621365043852111</v>
      </c>
      <c r="Z843" s="50">
        <v>1.729739093653716</v>
      </c>
      <c r="AA843" s="50">
        <v>1.6522615569566639</v>
      </c>
      <c r="AB843" s="50">
        <v>1.9277581612136123</v>
      </c>
      <c r="AC843" s="50">
        <v>2.1710733555939283</v>
      </c>
      <c r="AD843" s="50">
        <v>1.0288513595006352</v>
      </c>
      <c r="AE843" s="50">
        <v>0.36399941241641753</v>
      </c>
      <c r="AF843" s="50">
        <v>0.43424418492190886</v>
      </c>
      <c r="AG843" s="30">
        <v>0.48392782680924168</v>
      </c>
      <c r="AH843" s="88">
        <v>0.50207854121198547</v>
      </c>
    </row>
    <row r="844" spans="1:34" ht="15" customHeight="1" x14ac:dyDescent="0.25">
      <c r="A844" s="47" t="s">
        <v>10</v>
      </c>
      <c r="B844" s="47" t="s">
        <v>11</v>
      </c>
      <c r="C844" s="47" t="s">
        <v>12</v>
      </c>
      <c r="D844" s="47" t="s">
        <v>100</v>
      </c>
      <c r="E844" s="47" t="s">
        <v>120</v>
      </c>
      <c r="F844" s="47" t="s">
        <v>94</v>
      </c>
      <c r="G844" s="47" t="s">
        <v>660</v>
      </c>
      <c r="H844" s="48" t="s">
        <v>18</v>
      </c>
      <c r="I844" s="49">
        <v>298</v>
      </c>
      <c r="J844" s="50">
        <v>4.5879529371709837E-5</v>
      </c>
      <c r="K844" s="50">
        <v>6.0889897597640067E-5</v>
      </c>
      <c r="L844" s="50">
        <v>5.7909003226638728E-5</v>
      </c>
      <c r="M844" s="50">
        <v>9.8581356593989942E-5</v>
      </c>
      <c r="N844" s="50">
        <v>8.9738620838681382E-5</v>
      </c>
      <c r="O844" s="50">
        <v>7.9719500603523546E-5</v>
      </c>
      <c r="P844" s="50">
        <v>7.0580702521584138E-5</v>
      </c>
      <c r="Q844" s="50">
        <v>6.279195657203163E-5</v>
      </c>
      <c r="R844" s="50">
        <v>4.6142922556000006E-4</v>
      </c>
      <c r="S844" s="50">
        <v>5.5734350669240003E-4</v>
      </c>
      <c r="T844" s="50">
        <v>6.7424917623339997E-4</v>
      </c>
      <c r="U844" s="50">
        <v>6.8085282214220004E-4</v>
      </c>
      <c r="V844" s="50">
        <v>8.8201086167968639E-4</v>
      </c>
      <c r="W844" s="50">
        <v>1.1273742023452454E-3</v>
      </c>
      <c r="X844" s="50">
        <v>1.153435988166611E-3</v>
      </c>
      <c r="Y844" s="50">
        <v>8.7800203377365695E-4</v>
      </c>
      <c r="Z844" s="50">
        <v>9.7220341363411452E-4</v>
      </c>
      <c r="AA844" s="50">
        <v>9.286570048530477E-4</v>
      </c>
      <c r="AB844" s="50">
        <v>1.0835004376492955E-3</v>
      </c>
      <c r="AC844" s="50">
        <v>1.220256242864939E-3</v>
      </c>
      <c r="AD844" s="50">
        <v>5.7826802174875389E-4</v>
      </c>
      <c r="AE844" s="50">
        <v>2.0458661806882768E-4</v>
      </c>
      <c r="AF844" s="50">
        <v>2.4406783686670852E-4</v>
      </c>
      <c r="AG844" s="30">
        <v>2.7199262993050558E-4</v>
      </c>
      <c r="AH844" s="88">
        <v>2.8219427627531441E-4</v>
      </c>
    </row>
    <row r="845" spans="1:34" ht="15" customHeight="1" x14ac:dyDescent="0.25">
      <c r="A845" s="47" t="s">
        <v>10</v>
      </c>
      <c r="B845" s="47" t="s">
        <v>11</v>
      </c>
      <c r="C845" s="47" t="s">
        <v>12</v>
      </c>
      <c r="D845" s="47" t="s">
        <v>100</v>
      </c>
      <c r="E845" s="47" t="s">
        <v>120</v>
      </c>
      <c r="F845" s="47" t="s">
        <v>94</v>
      </c>
      <c r="G845" s="47" t="s">
        <v>124</v>
      </c>
      <c r="H845" s="48" t="s">
        <v>16</v>
      </c>
      <c r="I845" s="49">
        <v>25</v>
      </c>
      <c r="J845" s="50">
        <v>2.0002999120631289E-4</v>
      </c>
      <c r="K845" s="50">
        <v>1.1201901982791614E-3</v>
      </c>
      <c r="L845" s="50">
        <v>1.1773009223059177E-3</v>
      </c>
      <c r="M845" s="50">
        <v>1.2216691714918232E-3</v>
      </c>
      <c r="N845" s="50">
        <v>1.2797357316944764E-3</v>
      </c>
      <c r="O845" s="50">
        <v>1.1756066666666664E-3</v>
      </c>
      <c r="P845" s="50">
        <v>1.157646739863478E-3</v>
      </c>
      <c r="Q845" s="50">
        <v>1.1196582477995445E-3</v>
      </c>
      <c r="R845" s="50">
        <v>1.131330322028579E-3</v>
      </c>
      <c r="S845" s="50">
        <v>1.0759714236719348E-3</v>
      </c>
      <c r="T845" s="50">
        <v>1.1548388668569018E-3</v>
      </c>
      <c r="U845" s="50">
        <v>9.6628631262058395E-4</v>
      </c>
      <c r="V845" s="50">
        <v>9.5827141520784588E-4</v>
      </c>
      <c r="W845" s="50">
        <v>7.590383640586404E-4</v>
      </c>
      <c r="X845" s="50">
        <v>7.682591786594815E-4</v>
      </c>
      <c r="Y845" s="50">
        <v>4.7233792723709345E-4</v>
      </c>
      <c r="Z845" s="50">
        <v>2.6665304748653196E-4</v>
      </c>
      <c r="AA845" s="50">
        <v>3.1445955130237783E-4</v>
      </c>
      <c r="AB845" s="50">
        <v>1.3176843152062491E-4</v>
      </c>
      <c r="AC845" s="50">
        <v>2.5368246865439239E-4</v>
      </c>
      <c r="AD845" s="50">
        <v>3.7202926603387739E-4</v>
      </c>
      <c r="AE845" s="50">
        <v>2.0435826527957871E-4</v>
      </c>
      <c r="AF845" s="50">
        <v>4.181525902169507E-4</v>
      </c>
      <c r="AG845" s="30">
        <v>2.8393583082997868E-4</v>
      </c>
      <c r="AH845" s="88">
        <v>3.4906064548699165E-4</v>
      </c>
    </row>
    <row r="846" spans="1:34" ht="15" customHeight="1" x14ac:dyDescent="0.25">
      <c r="A846" s="47" t="s">
        <v>10</v>
      </c>
      <c r="B846" s="47" t="s">
        <v>11</v>
      </c>
      <c r="C846" s="47" t="s">
        <v>12</v>
      </c>
      <c r="D846" s="47" t="s">
        <v>100</v>
      </c>
      <c r="E846" s="47" t="s">
        <v>120</v>
      </c>
      <c r="F846" s="47" t="s">
        <v>94</v>
      </c>
      <c r="G846" s="47" t="s">
        <v>124</v>
      </c>
      <c r="H846" s="48" t="s">
        <v>17</v>
      </c>
      <c r="I846" s="49">
        <v>1</v>
      </c>
      <c r="J846" s="50">
        <v>0.14994148125829615</v>
      </c>
      <c r="K846" s="50">
        <v>0.83404321307974105</v>
      </c>
      <c r="L846" s="50">
        <v>0.87755422098221969</v>
      </c>
      <c r="M846" s="50">
        <v>0.92229914101775212</v>
      </c>
      <c r="N846" s="50">
        <v>0.95726792202210231</v>
      </c>
      <c r="O846" s="50">
        <v>0.87443975079999992</v>
      </c>
      <c r="P846" s="50">
        <v>0.86776620796796389</v>
      </c>
      <c r="Q846" s="50">
        <v>0.84364009655200112</v>
      </c>
      <c r="R846" s="50">
        <v>0.84281280665324088</v>
      </c>
      <c r="S846" s="50">
        <v>0.80530005233302293</v>
      </c>
      <c r="T846" s="50">
        <v>0.86214495605202024</v>
      </c>
      <c r="U846" s="50">
        <v>0.72097520643559643</v>
      </c>
      <c r="V846" s="50">
        <v>0.70539600666734648</v>
      </c>
      <c r="W846" s="50">
        <v>0.55872424348206706</v>
      </c>
      <c r="X846" s="50">
        <v>0.5655068188359611</v>
      </c>
      <c r="Y846" s="50">
        <v>0.34766527582826323</v>
      </c>
      <c r="Z846" s="50">
        <v>0.19626119058666747</v>
      </c>
      <c r="AA846" s="50">
        <v>0.23144908702382688</v>
      </c>
      <c r="AB846" s="50">
        <v>9.6985687877682386E-2</v>
      </c>
      <c r="AC846" s="50">
        <v>0.1867193227929882</v>
      </c>
      <c r="AD846" s="50">
        <v>0.27379631987740877</v>
      </c>
      <c r="AE846" s="50">
        <v>0.150409061155272</v>
      </c>
      <c r="AF846" s="50">
        <v>0.30776339380489132</v>
      </c>
      <c r="AG846" s="30">
        <v>0.20897625089910618</v>
      </c>
      <c r="AH846" s="88">
        <v>0.25691161424358355</v>
      </c>
    </row>
    <row r="847" spans="1:34" ht="15" customHeight="1" x14ac:dyDescent="0.25">
      <c r="A847" s="47" t="s">
        <v>10</v>
      </c>
      <c r="B847" s="47" t="s">
        <v>11</v>
      </c>
      <c r="C847" s="47" t="s">
        <v>12</v>
      </c>
      <c r="D847" s="47" t="s">
        <v>100</v>
      </c>
      <c r="E847" s="47" t="s">
        <v>120</v>
      </c>
      <c r="F847" s="47" t="s">
        <v>94</v>
      </c>
      <c r="G847" s="47" t="s">
        <v>124</v>
      </c>
      <c r="H847" s="48" t="s">
        <v>18</v>
      </c>
      <c r="I847" s="49">
        <v>298</v>
      </c>
      <c r="J847" s="50">
        <v>2.3843574951792497E-3</v>
      </c>
      <c r="K847" s="50">
        <v>1.3352667163487604E-2</v>
      </c>
      <c r="L847" s="50">
        <v>1.4033426993886539E-2</v>
      </c>
      <c r="M847" s="50">
        <v>1.4562296524182531E-2</v>
      </c>
      <c r="N847" s="50">
        <v>1.5254449921798157E-2</v>
      </c>
      <c r="O847" s="50">
        <v>1.4013231466666663E-2</v>
      </c>
      <c r="P847" s="50">
        <v>1.379914913917266E-2</v>
      </c>
      <c r="Q847" s="50">
        <v>1.3346326313770571E-2</v>
      </c>
      <c r="R847" s="50">
        <v>1.3485457438580662E-2</v>
      </c>
      <c r="S847" s="50">
        <v>1.2825579370169463E-2</v>
      </c>
      <c r="T847" s="50">
        <v>1.376567929293427E-2</v>
      </c>
      <c r="U847" s="50">
        <v>1.1518132846437362E-2</v>
      </c>
      <c r="V847" s="50">
        <v>1.1422595269277523E-2</v>
      </c>
      <c r="W847" s="50">
        <v>9.0477372995789937E-3</v>
      </c>
      <c r="X847" s="50">
        <v>9.1576494096210197E-3</v>
      </c>
      <c r="Y847" s="50">
        <v>5.6302680926661542E-3</v>
      </c>
      <c r="Z847" s="50">
        <v>3.178504326039461E-3</v>
      </c>
      <c r="AA847" s="50">
        <v>3.748357851524344E-3</v>
      </c>
      <c r="AB847" s="50">
        <v>1.5706797037258493E-3</v>
      </c>
      <c r="AC847" s="50">
        <v>3.0238950263603574E-3</v>
      </c>
      <c r="AD847" s="50">
        <v>4.4345888511238187E-3</v>
      </c>
      <c r="AE847" s="50">
        <v>2.4359505221325786E-3</v>
      </c>
      <c r="AF847" s="50">
        <v>4.9843788753860521E-3</v>
      </c>
      <c r="AG847" s="30">
        <v>3.3845151034933457E-3</v>
      </c>
      <c r="AH847" s="88">
        <v>4.1608028942049409E-3</v>
      </c>
    </row>
    <row r="848" spans="1:34" ht="15" customHeight="1" x14ac:dyDescent="0.25">
      <c r="A848" s="47" t="s">
        <v>10</v>
      </c>
      <c r="B848" s="47" t="s">
        <v>11</v>
      </c>
      <c r="C848" s="47" t="s">
        <v>12</v>
      </c>
      <c r="D848" s="47" t="s">
        <v>100</v>
      </c>
      <c r="E848" s="47" t="s">
        <v>120</v>
      </c>
      <c r="F848" s="47" t="s">
        <v>94</v>
      </c>
      <c r="G848" s="47" t="s">
        <v>125</v>
      </c>
      <c r="H848" s="48" t="s">
        <v>16</v>
      </c>
      <c r="I848" s="49">
        <v>25</v>
      </c>
      <c r="J848" s="50">
        <v>9.7507948877805464E-6</v>
      </c>
      <c r="K848" s="50">
        <v>1.3045585738539897E-5</v>
      </c>
      <c r="L848" s="50">
        <v>3.4086956521739128E-6</v>
      </c>
      <c r="M848" s="50">
        <v>1.3847120418848168E-5</v>
      </c>
      <c r="N848" s="50">
        <v>1.3219368362213523E-5</v>
      </c>
      <c r="O848" s="50">
        <v>1.3083238636363633E-5</v>
      </c>
      <c r="P848" s="50">
        <v>9.8609894921190874E-6</v>
      </c>
      <c r="Q848" s="50">
        <v>9.8021640091116154E-6</v>
      </c>
      <c r="R848" s="50">
        <v>4.2885586319218229E-6</v>
      </c>
      <c r="S848" s="50">
        <v>1.1412026726057907E-6</v>
      </c>
      <c r="T848" s="50">
        <v>1.5657170923379173E-6</v>
      </c>
      <c r="U848" s="50">
        <v>3.2197204968944093E-6</v>
      </c>
      <c r="V848" s="50">
        <v>1.4069502074688795E-6</v>
      </c>
      <c r="W848" s="50">
        <v>5.2417582417582421E-7</v>
      </c>
      <c r="X848" s="50">
        <v>6.8856338028169008E-6</v>
      </c>
      <c r="Y848" s="50">
        <v>1.3075471698113204E-6</v>
      </c>
      <c r="Z848" s="50">
        <v>3.8485401459854007E-7</v>
      </c>
      <c r="AA848" s="50">
        <v>2.3478260869565217E-7</v>
      </c>
      <c r="AB848" s="50">
        <v>1.6999999999999996E-7</v>
      </c>
      <c r="AC848" s="50">
        <v>1.0384615384615383E-7</v>
      </c>
      <c r="AD848" s="50">
        <v>5.2325581395348833E-8</v>
      </c>
      <c r="AE848" s="50">
        <v>4.1268844221105524E-7</v>
      </c>
      <c r="AF848" s="50">
        <v>2.8888190954773864E-7</v>
      </c>
      <c r="AG848" s="30">
        <v>1.1967964824120602E-6</v>
      </c>
      <c r="AH848" s="88">
        <v>6.6030150753768838E-7</v>
      </c>
    </row>
    <row r="849" spans="1:34" ht="15" customHeight="1" x14ac:dyDescent="0.25">
      <c r="A849" s="47" t="s">
        <v>10</v>
      </c>
      <c r="B849" s="47" t="s">
        <v>11</v>
      </c>
      <c r="C849" s="47" t="s">
        <v>12</v>
      </c>
      <c r="D849" s="47" t="s">
        <v>100</v>
      </c>
      <c r="E849" s="47" t="s">
        <v>120</v>
      </c>
      <c r="F849" s="47" t="s">
        <v>94</v>
      </c>
      <c r="G849" s="47" t="s">
        <v>125</v>
      </c>
      <c r="H849" s="48" t="s">
        <v>17</v>
      </c>
      <c r="I849" s="49">
        <v>1</v>
      </c>
      <c r="J849" s="50">
        <v>9.7767970074812971E-3</v>
      </c>
      <c r="K849" s="50">
        <v>1.3080373967176007E-2</v>
      </c>
      <c r="L849" s="50">
        <v>3.4177855072463769E-3</v>
      </c>
      <c r="M849" s="50">
        <v>1.3884046073298429E-2</v>
      </c>
      <c r="N849" s="50">
        <v>1.3254620011179429E-2</v>
      </c>
      <c r="O849" s="50">
        <v>1.3118127272727272E-2</v>
      </c>
      <c r="P849" s="50">
        <v>9.8872854640980733E-3</v>
      </c>
      <c r="Q849" s="50">
        <v>9.8283031131359139E-3</v>
      </c>
      <c r="R849" s="50">
        <v>4.2999947882736162E-3</v>
      </c>
      <c r="S849" s="50">
        <v>1.1442458797327395E-3</v>
      </c>
      <c r="T849" s="50">
        <v>1.5698923379174855E-3</v>
      </c>
      <c r="U849" s="50">
        <v>3.2283064182194615E-3</v>
      </c>
      <c r="V849" s="50">
        <v>1.4107020746887966E-3</v>
      </c>
      <c r="W849" s="50">
        <v>5.2557362637362646E-4</v>
      </c>
      <c r="X849" s="50">
        <v>6.9039954929577471E-3</v>
      </c>
      <c r="Y849" s="50">
        <v>1.311033962264151E-3</v>
      </c>
      <c r="Z849" s="50">
        <v>3.8588029197080291E-4</v>
      </c>
      <c r="AA849" s="50">
        <v>2.3540869565217391E-4</v>
      </c>
      <c r="AB849" s="50">
        <v>1.7045333333333331E-4</v>
      </c>
      <c r="AC849" s="50">
        <v>1.0412307692307692E-4</v>
      </c>
      <c r="AD849" s="50">
        <v>5.2465116279069767E-5</v>
      </c>
      <c r="AE849" s="50">
        <v>4.1378894472361813E-4</v>
      </c>
      <c r="AF849" s="50">
        <v>2.8965226130653267E-4</v>
      </c>
      <c r="AG849" s="30">
        <v>1.1999879396984924E-3</v>
      </c>
      <c r="AH849" s="88">
        <v>6.6206231155778894E-4</v>
      </c>
    </row>
    <row r="850" spans="1:34" ht="15" customHeight="1" x14ac:dyDescent="0.25">
      <c r="A850" s="47" t="s">
        <v>10</v>
      </c>
      <c r="B850" s="47" t="s">
        <v>11</v>
      </c>
      <c r="C850" s="47" t="s">
        <v>12</v>
      </c>
      <c r="D850" s="47" t="s">
        <v>100</v>
      </c>
      <c r="E850" s="47" t="s">
        <v>120</v>
      </c>
      <c r="F850" s="47" t="s">
        <v>94</v>
      </c>
      <c r="G850" s="47" t="s">
        <v>125</v>
      </c>
      <c r="H850" s="48" t="s">
        <v>18</v>
      </c>
      <c r="I850" s="49">
        <v>298</v>
      </c>
      <c r="J850" s="50">
        <v>2.3245895012468827E-5</v>
      </c>
      <c r="K850" s="50">
        <v>3.1100676400679116E-5</v>
      </c>
      <c r="L850" s="50">
        <v>8.126330434782609E-6</v>
      </c>
      <c r="M850" s="50">
        <v>3.3011535078534032E-5</v>
      </c>
      <c r="N850" s="50">
        <v>3.1514974175517046E-5</v>
      </c>
      <c r="O850" s="50">
        <v>3.1190440909090906E-5</v>
      </c>
      <c r="P850" s="50">
        <v>2.3508598949211906E-5</v>
      </c>
      <c r="Q850" s="50">
        <v>2.3368358997722094E-5</v>
      </c>
      <c r="R850" s="50">
        <v>1.0223923778501627E-5</v>
      </c>
      <c r="S850" s="50">
        <v>2.7206271714922052E-6</v>
      </c>
      <c r="T850" s="50">
        <v>3.7326695481335952E-6</v>
      </c>
      <c r="U850" s="50">
        <v>7.6758136645962729E-6</v>
      </c>
      <c r="V850" s="50">
        <v>3.3541692946058083E-6</v>
      </c>
      <c r="W850" s="50">
        <v>1.2496351648351651E-6</v>
      </c>
      <c r="X850" s="50">
        <v>1.6415350985915493E-5</v>
      </c>
      <c r="Y850" s="50">
        <v>3.117192452830189E-6</v>
      </c>
      <c r="Z850" s="50">
        <v>9.1749197080291957E-7</v>
      </c>
      <c r="AA850" s="50">
        <v>5.597217391304347E-7</v>
      </c>
      <c r="AB850" s="50">
        <v>4.0527999999999993E-7</v>
      </c>
      <c r="AC850" s="50">
        <v>2.4756923076923075E-7</v>
      </c>
      <c r="AD850" s="50">
        <v>1.2474418604651159E-7</v>
      </c>
      <c r="AE850" s="50">
        <v>9.8384924623115585E-7</v>
      </c>
      <c r="AF850" s="50">
        <v>6.8869447236180888E-7</v>
      </c>
      <c r="AG850" s="30">
        <v>2.8531628140703512E-6</v>
      </c>
      <c r="AH850" s="88">
        <v>1.5741587939698491E-6</v>
      </c>
    </row>
    <row r="851" spans="1:34" ht="15" customHeight="1" x14ac:dyDescent="0.25">
      <c r="A851" s="47" t="s">
        <v>10</v>
      </c>
      <c r="B851" s="47" t="s">
        <v>11</v>
      </c>
      <c r="C851" s="47" t="s">
        <v>12</v>
      </c>
      <c r="D851" s="47" t="s">
        <v>100</v>
      </c>
      <c r="E851" s="47" t="s">
        <v>120</v>
      </c>
      <c r="F851" s="47" t="s">
        <v>94</v>
      </c>
      <c r="G851" s="47" t="s">
        <v>126</v>
      </c>
      <c r="H851" s="48" t="s">
        <v>16</v>
      </c>
      <c r="I851" s="49">
        <v>25</v>
      </c>
      <c r="J851" s="50">
        <v>1.5257999999999997E-3</v>
      </c>
      <c r="K851" s="50">
        <v>1.6362749999999998E-3</v>
      </c>
      <c r="L851" s="50">
        <v>2.3636999999999998E-3</v>
      </c>
      <c r="M851" s="50">
        <v>1.7232749999999996E-3</v>
      </c>
      <c r="N851" s="50">
        <v>1.2359999999999997E-3</v>
      </c>
      <c r="O851" s="50">
        <v>4.5104999999999988E-4</v>
      </c>
      <c r="P851" s="50">
        <v>7.6942499999999991E-4</v>
      </c>
      <c r="Q851" s="50">
        <v>4.865999999999999E-4</v>
      </c>
      <c r="R851" s="50">
        <v>1.0232249999999998E-3</v>
      </c>
      <c r="S851" s="50">
        <v>1.4245499999999997E-3</v>
      </c>
      <c r="T851" s="50">
        <v>1.6941749999999996E-3</v>
      </c>
      <c r="U851" s="50">
        <v>1.8326249999999996E-3</v>
      </c>
      <c r="V851" s="50">
        <v>1.7701499999999994E-3</v>
      </c>
      <c r="W851" s="50">
        <v>1.7389499999999995E-3</v>
      </c>
      <c r="X851" s="50">
        <v>1.8194999999999995E-3</v>
      </c>
      <c r="Y851" s="50">
        <v>1.7510249999999996E-3</v>
      </c>
      <c r="Z851" s="50">
        <v>1.6880249999999995E-3</v>
      </c>
      <c r="AA851" s="50">
        <v>1.6169249999999997E-3</v>
      </c>
      <c r="AB851" s="50">
        <v>1.5484499999999998E-3</v>
      </c>
      <c r="AC851" s="50">
        <v>1.6010249999999998E-3</v>
      </c>
      <c r="AD851" s="50">
        <v>1.6046999999999997E-3</v>
      </c>
      <c r="AE851" s="50">
        <v>1.6312499999999997E-3</v>
      </c>
      <c r="AF851" s="50">
        <v>1.7420249999999995E-3</v>
      </c>
      <c r="AG851" s="30">
        <v>1.5458249999999998E-3</v>
      </c>
      <c r="AH851" s="88">
        <v>1.7015999999999995E-3</v>
      </c>
    </row>
    <row r="852" spans="1:34" ht="15" customHeight="1" x14ac:dyDescent="0.25">
      <c r="A852" s="47" t="s">
        <v>10</v>
      </c>
      <c r="B852" s="47" t="s">
        <v>11</v>
      </c>
      <c r="C852" s="47" t="s">
        <v>12</v>
      </c>
      <c r="D852" s="47" t="s">
        <v>100</v>
      </c>
      <c r="E852" s="47" t="s">
        <v>120</v>
      </c>
      <c r="F852" s="47" t="s">
        <v>94</v>
      </c>
      <c r="G852" s="47" t="s">
        <v>126</v>
      </c>
      <c r="H852" s="48" t="s">
        <v>17</v>
      </c>
      <c r="I852" s="49">
        <v>1</v>
      </c>
      <c r="J852" s="50">
        <v>1.28126512</v>
      </c>
      <c r="K852" s="50">
        <v>1.3740346599999997</v>
      </c>
      <c r="L852" s="50">
        <v>1.9848776800000001</v>
      </c>
      <c r="M852" s="50">
        <v>1.4470914599999998</v>
      </c>
      <c r="N852" s="50">
        <v>1.0379103999999999</v>
      </c>
      <c r="O852" s="50">
        <v>0.37876171999999991</v>
      </c>
      <c r="P852" s="50">
        <v>0.64611182</v>
      </c>
      <c r="Q852" s="50">
        <v>0.40861423999999996</v>
      </c>
      <c r="R852" s="50">
        <v>0.85923613999999993</v>
      </c>
      <c r="S852" s="50">
        <v>1.19624212</v>
      </c>
      <c r="T852" s="50">
        <v>1.4226552199999998</v>
      </c>
      <c r="U852" s="50">
        <v>1.5389162999999997</v>
      </c>
      <c r="V852" s="50">
        <v>1.4864539599999997</v>
      </c>
      <c r="W852" s="50">
        <v>1.4602542799999998</v>
      </c>
      <c r="X852" s="50">
        <v>1.5278947999999997</v>
      </c>
      <c r="Y852" s="50">
        <v>1.4703940599999998</v>
      </c>
      <c r="Z852" s="50">
        <v>1.4174908599999998</v>
      </c>
      <c r="AA852" s="50">
        <v>1.3577858199999997</v>
      </c>
      <c r="AB852" s="50">
        <v>1.3002850800000001</v>
      </c>
      <c r="AC852" s="50">
        <v>1.34443406</v>
      </c>
      <c r="AD852" s="50">
        <v>1.34752008</v>
      </c>
      <c r="AE852" s="50">
        <v>1.3698149999999998</v>
      </c>
      <c r="AF852" s="50">
        <v>1.4628364599999997</v>
      </c>
      <c r="AG852" s="30">
        <v>1.29808078</v>
      </c>
      <c r="AH852" s="88">
        <v>1.4288902399999996</v>
      </c>
    </row>
    <row r="853" spans="1:34" ht="15" customHeight="1" x14ac:dyDescent="0.25">
      <c r="A853" s="47" t="s">
        <v>10</v>
      </c>
      <c r="B853" s="47" t="s">
        <v>11</v>
      </c>
      <c r="C853" s="47" t="s">
        <v>12</v>
      </c>
      <c r="D853" s="47" t="s">
        <v>100</v>
      </c>
      <c r="E853" s="47" t="s">
        <v>120</v>
      </c>
      <c r="F853" s="47" t="s">
        <v>94</v>
      </c>
      <c r="G853" s="47" t="s">
        <v>126</v>
      </c>
      <c r="H853" s="48" t="s">
        <v>18</v>
      </c>
      <c r="I853" s="49">
        <v>298</v>
      </c>
      <c r="J853" s="50">
        <v>3.6375072E-3</v>
      </c>
      <c r="K853" s="50">
        <v>3.9008796000000001E-3</v>
      </c>
      <c r="L853" s="50">
        <v>5.6350608000000002E-3</v>
      </c>
      <c r="M853" s="50">
        <v>4.1082875999999997E-3</v>
      </c>
      <c r="N853" s="50">
        <v>2.9466240000000001E-3</v>
      </c>
      <c r="O853" s="50">
        <v>1.0753032E-3</v>
      </c>
      <c r="P853" s="50">
        <v>1.8343092E-3</v>
      </c>
      <c r="Q853" s="50">
        <v>1.1600543999999999E-3</v>
      </c>
      <c r="R853" s="50">
        <v>2.4393684000000001E-3</v>
      </c>
      <c r="S853" s="50">
        <v>3.3961272000000002E-3</v>
      </c>
      <c r="T853" s="50">
        <v>4.0389131999999999E-3</v>
      </c>
      <c r="U853" s="50">
        <v>4.3689779999999999E-3</v>
      </c>
      <c r="V853" s="50">
        <v>4.2200375999999987E-3</v>
      </c>
      <c r="W853" s="50">
        <v>4.1456567999999996E-3</v>
      </c>
      <c r="X853" s="50">
        <v>4.3376880000000001E-3</v>
      </c>
      <c r="Y853" s="50">
        <v>4.1744436000000001E-3</v>
      </c>
      <c r="Z853" s="50">
        <v>4.0242515999999997E-3</v>
      </c>
      <c r="AA853" s="50">
        <v>3.8547491999999998E-3</v>
      </c>
      <c r="AB853" s="50">
        <v>3.6915047999999998E-3</v>
      </c>
      <c r="AC853" s="50">
        <v>3.8168436000000001E-3</v>
      </c>
      <c r="AD853" s="50">
        <v>3.8256048000000001E-3</v>
      </c>
      <c r="AE853" s="50">
        <v>3.8888999999999998E-3</v>
      </c>
      <c r="AF853" s="50">
        <v>4.1529875999999997E-3</v>
      </c>
      <c r="AG853" s="30">
        <v>3.6852467999999999E-3</v>
      </c>
      <c r="AH853" s="88">
        <v>4.0566144000000002E-3</v>
      </c>
    </row>
    <row r="854" spans="1:34" ht="15" customHeight="1" x14ac:dyDescent="0.25">
      <c r="A854" s="47" t="s">
        <v>10</v>
      </c>
      <c r="B854" s="47" t="s">
        <v>11</v>
      </c>
      <c r="C854" s="47" t="s">
        <v>12</v>
      </c>
      <c r="D854" s="47" t="s">
        <v>100</v>
      </c>
      <c r="E854" s="47" t="s">
        <v>120</v>
      </c>
      <c r="F854" s="47" t="s">
        <v>94</v>
      </c>
      <c r="G854" s="47" t="s">
        <v>127</v>
      </c>
      <c r="H854" s="48" t="s">
        <v>16</v>
      </c>
      <c r="I854" s="49">
        <v>25</v>
      </c>
      <c r="J854" s="50">
        <v>1.7470963533333331E-5</v>
      </c>
      <c r="K854" s="50">
        <v>1.7470963533333331E-5</v>
      </c>
      <c r="L854" s="50">
        <v>1.7470963533333331E-5</v>
      </c>
      <c r="M854" s="50">
        <v>1.7470963533333331E-5</v>
      </c>
      <c r="N854" s="50">
        <v>1.7470963533333331E-5</v>
      </c>
      <c r="O854" s="50">
        <v>1.7470963533333331E-5</v>
      </c>
      <c r="P854" s="50">
        <v>1.7470963533333331E-5</v>
      </c>
      <c r="Q854" s="50">
        <v>1.7470963533333331E-5</v>
      </c>
      <c r="R854" s="50">
        <v>1.7470963533333331E-5</v>
      </c>
      <c r="S854" s="50">
        <v>1.7470963533333331E-5</v>
      </c>
      <c r="T854" s="50">
        <v>1.7470963533333331E-5</v>
      </c>
      <c r="U854" s="50">
        <v>2.1409755999999999E-5</v>
      </c>
      <c r="V854" s="50">
        <v>1.575E-5</v>
      </c>
      <c r="W854" s="50">
        <v>1.5253134599999999E-5</v>
      </c>
      <c r="X854" s="50">
        <v>3.3349799999999997E-6</v>
      </c>
      <c r="Y854" s="50">
        <v>0</v>
      </c>
      <c r="Z854" s="50">
        <v>0</v>
      </c>
      <c r="AA854" s="50">
        <v>0</v>
      </c>
      <c r="AB854" s="50">
        <v>0</v>
      </c>
      <c r="AC854" s="50">
        <v>0</v>
      </c>
      <c r="AD854" s="50">
        <v>0</v>
      </c>
      <c r="AE854" s="50">
        <v>0</v>
      </c>
      <c r="AF854" s="50">
        <v>0</v>
      </c>
      <c r="AG854" s="30">
        <v>0</v>
      </c>
      <c r="AH854" s="88">
        <v>0</v>
      </c>
    </row>
    <row r="855" spans="1:34" ht="15" customHeight="1" x14ac:dyDescent="0.25">
      <c r="A855" s="47" t="s">
        <v>10</v>
      </c>
      <c r="B855" s="47" t="s">
        <v>11</v>
      </c>
      <c r="C855" s="47" t="s">
        <v>12</v>
      </c>
      <c r="D855" s="47" t="s">
        <v>100</v>
      </c>
      <c r="E855" s="47" t="s">
        <v>120</v>
      </c>
      <c r="F855" s="47" t="s">
        <v>94</v>
      </c>
      <c r="G855" s="47" t="s">
        <v>127</v>
      </c>
      <c r="H855" s="48" t="s">
        <v>17</v>
      </c>
      <c r="I855" s="49">
        <v>1</v>
      </c>
      <c r="J855" s="50">
        <v>6.4859064931200002E-3</v>
      </c>
      <c r="K855" s="50">
        <v>6.4859064931200002E-3</v>
      </c>
      <c r="L855" s="50">
        <v>6.4859064931200002E-3</v>
      </c>
      <c r="M855" s="50">
        <v>6.4859064931200002E-3</v>
      </c>
      <c r="N855" s="50">
        <v>6.4859064931200002E-3</v>
      </c>
      <c r="O855" s="50">
        <v>6.4859064931200002E-3</v>
      </c>
      <c r="P855" s="50">
        <v>6.4859064931200002E-3</v>
      </c>
      <c r="Q855" s="50">
        <v>6.4859064931200002E-3</v>
      </c>
      <c r="R855" s="50">
        <v>6.4859064931200002E-3</v>
      </c>
      <c r="S855" s="50">
        <v>6.4859064931200002E-3</v>
      </c>
      <c r="T855" s="50">
        <v>6.4859064931200002E-3</v>
      </c>
      <c r="U855" s="50">
        <v>7.9400745535999993E-3</v>
      </c>
      <c r="V855" s="50">
        <v>5.8579000000000001E-3</v>
      </c>
      <c r="W855" s="50">
        <v>5.6597449257600003E-3</v>
      </c>
      <c r="X855" s="50">
        <v>1.237459488E-3</v>
      </c>
      <c r="Y855" s="50">
        <v>0</v>
      </c>
      <c r="Z855" s="50">
        <v>0</v>
      </c>
      <c r="AA855" s="50">
        <v>0</v>
      </c>
      <c r="AB855" s="50">
        <v>0</v>
      </c>
      <c r="AC855" s="50">
        <v>0</v>
      </c>
      <c r="AD855" s="50">
        <v>0</v>
      </c>
      <c r="AE855" s="50">
        <v>0</v>
      </c>
      <c r="AF855" s="50">
        <v>0</v>
      </c>
      <c r="AG855" s="30">
        <v>0</v>
      </c>
      <c r="AH855" s="88">
        <v>0</v>
      </c>
    </row>
    <row r="856" spans="1:34" ht="15" customHeight="1" x14ac:dyDescent="0.25">
      <c r="A856" s="47" t="s">
        <v>10</v>
      </c>
      <c r="B856" s="47" t="s">
        <v>11</v>
      </c>
      <c r="C856" s="47" t="s">
        <v>12</v>
      </c>
      <c r="D856" s="47" t="s">
        <v>100</v>
      </c>
      <c r="E856" s="47" t="s">
        <v>120</v>
      </c>
      <c r="F856" s="47" t="s">
        <v>94</v>
      </c>
      <c r="G856" s="47" t="s">
        <v>127</v>
      </c>
      <c r="H856" s="48" t="s">
        <v>18</v>
      </c>
      <c r="I856" s="49">
        <v>298</v>
      </c>
      <c r="J856" s="50">
        <v>3.0318565137066671E-5</v>
      </c>
      <c r="K856" s="50">
        <v>3.0318565137066671E-5</v>
      </c>
      <c r="L856" s="50">
        <v>3.0318565137066671E-5</v>
      </c>
      <c r="M856" s="50">
        <v>3.0318565137066671E-5</v>
      </c>
      <c r="N856" s="50">
        <v>3.0318565137066671E-5</v>
      </c>
      <c r="O856" s="50">
        <v>3.0318565137066671E-5</v>
      </c>
      <c r="P856" s="50">
        <v>3.0318565137066671E-5</v>
      </c>
      <c r="Q856" s="50">
        <v>3.0318565137066671E-5</v>
      </c>
      <c r="R856" s="50">
        <v>3.0318565137066671E-5</v>
      </c>
      <c r="S856" s="50">
        <v>3.0318565137066671E-5</v>
      </c>
      <c r="T856" s="50">
        <v>3.0318565137066671E-5</v>
      </c>
      <c r="U856" s="50">
        <v>3.7093533312000002E-5</v>
      </c>
      <c r="V856" s="50">
        <v>2.7416E-5</v>
      </c>
      <c r="W856" s="50">
        <v>2.64461620992E-5</v>
      </c>
      <c r="X856" s="50">
        <v>5.78224896E-6</v>
      </c>
      <c r="Y856" s="50">
        <v>0</v>
      </c>
      <c r="Z856" s="50">
        <v>0</v>
      </c>
      <c r="AA856" s="50">
        <v>0</v>
      </c>
      <c r="AB856" s="50">
        <v>0</v>
      </c>
      <c r="AC856" s="50">
        <v>0</v>
      </c>
      <c r="AD856" s="50">
        <v>0</v>
      </c>
      <c r="AE856" s="50">
        <v>0</v>
      </c>
      <c r="AF856" s="50">
        <v>0</v>
      </c>
      <c r="AG856" s="30">
        <v>0</v>
      </c>
      <c r="AH856" s="88">
        <v>0</v>
      </c>
    </row>
    <row r="857" spans="1:34" ht="15" customHeight="1" x14ac:dyDescent="0.25">
      <c r="A857" s="47" t="s">
        <v>10</v>
      </c>
      <c r="B857" s="47" t="s">
        <v>11</v>
      </c>
      <c r="C857" s="47" t="s">
        <v>12</v>
      </c>
      <c r="D857" s="47" t="s">
        <v>100</v>
      </c>
      <c r="E857" s="47" t="s">
        <v>120</v>
      </c>
      <c r="F857" s="47" t="s">
        <v>94</v>
      </c>
      <c r="G857" s="47" t="s">
        <v>566</v>
      </c>
      <c r="H857" s="48" t="s">
        <v>16</v>
      </c>
      <c r="I857" s="49">
        <v>25</v>
      </c>
      <c r="J857" s="50">
        <v>0</v>
      </c>
      <c r="K857" s="50">
        <v>0</v>
      </c>
      <c r="L857" s="50">
        <v>0</v>
      </c>
      <c r="M857" s="50">
        <v>0</v>
      </c>
      <c r="N857" s="50">
        <v>0</v>
      </c>
      <c r="O857" s="50">
        <v>0</v>
      </c>
      <c r="P857" s="50">
        <v>0</v>
      </c>
      <c r="Q857" s="50">
        <v>0</v>
      </c>
      <c r="R857" s="50">
        <v>0</v>
      </c>
      <c r="S857" s="50">
        <v>0</v>
      </c>
      <c r="T857" s="50">
        <v>5.1772962007391809E-8</v>
      </c>
      <c r="U857" s="50">
        <v>4.5048047186042064E-8</v>
      </c>
      <c r="V857" s="50">
        <v>2.3045836060739888E-7</v>
      </c>
      <c r="W857" s="50">
        <v>2.8883805854452132E-6</v>
      </c>
      <c r="X857" s="50">
        <v>2.0360387982847229E-6</v>
      </c>
      <c r="Y857" s="50">
        <v>3.14214458850829E-6</v>
      </c>
      <c r="Z857" s="50">
        <v>3.8354529956228164E-6</v>
      </c>
      <c r="AA857" s="50">
        <v>6.3810615633157173E-6</v>
      </c>
      <c r="AB857" s="50">
        <v>6.7010712831683124E-6</v>
      </c>
      <c r="AC857" s="50">
        <v>1.2095826604165223E-5</v>
      </c>
      <c r="AD857" s="50">
        <v>8.6755277888308104E-6</v>
      </c>
      <c r="AE857" s="50">
        <v>1.629968948578674E-5</v>
      </c>
      <c r="AF857" s="50">
        <v>2.4882418664633242E-5</v>
      </c>
      <c r="AG857" s="30">
        <v>3.1598181095671043E-5</v>
      </c>
      <c r="AH857" s="88">
        <v>3.608501148259707E-5</v>
      </c>
    </row>
    <row r="858" spans="1:34" ht="15" customHeight="1" x14ac:dyDescent="0.25">
      <c r="A858" s="47" t="s">
        <v>10</v>
      </c>
      <c r="B858" s="47" t="s">
        <v>11</v>
      </c>
      <c r="C858" s="47" t="s">
        <v>12</v>
      </c>
      <c r="D858" s="47" t="s">
        <v>100</v>
      </c>
      <c r="E858" s="47" t="s">
        <v>120</v>
      </c>
      <c r="F858" s="47" t="s">
        <v>94</v>
      </c>
      <c r="G858" s="47" t="s">
        <v>566</v>
      </c>
      <c r="H858" s="48" t="s">
        <v>18</v>
      </c>
      <c r="I858" s="49">
        <v>298</v>
      </c>
      <c r="J858" s="50">
        <v>0</v>
      </c>
      <c r="K858" s="50">
        <v>0</v>
      </c>
      <c r="L858" s="50">
        <v>0</v>
      </c>
      <c r="M858" s="50">
        <v>0</v>
      </c>
      <c r="N858" s="50">
        <v>0</v>
      </c>
      <c r="O858" s="50">
        <v>0</v>
      </c>
      <c r="P858" s="50">
        <v>0</v>
      </c>
      <c r="Q858" s="50">
        <v>0</v>
      </c>
      <c r="R858" s="50">
        <v>0</v>
      </c>
      <c r="S858" s="50">
        <v>0</v>
      </c>
      <c r="T858" s="50">
        <v>3.0856685356405516E-7</v>
      </c>
      <c r="U858" s="50">
        <v>2.6848636122881073E-7</v>
      </c>
      <c r="V858" s="50">
        <v>1.3735318292200973E-6</v>
      </c>
      <c r="W858" s="50">
        <v>1.7214748289253469E-5</v>
      </c>
      <c r="X858" s="50">
        <v>1.2134791237776947E-5</v>
      </c>
      <c r="Y858" s="50">
        <v>1.8727181747509406E-5</v>
      </c>
      <c r="Z858" s="50">
        <v>2.2859299853911983E-5</v>
      </c>
      <c r="AA858" s="50">
        <v>3.803112691736168E-5</v>
      </c>
      <c r="AB858" s="50">
        <v>3.9938384847683136E-5</v>
      </c>
      <c r="AC858" s="50">
        <v>7.2091126560824725E-5</v>
      </c>
      <c r="AD858" s="50">
        <v>5.1706145621431637E-5</v>
      </c>
      <c r="AE858" s="50">
        <v>9.7146149335288962E-5</v>
      </c>
      <c r="AF858" s="50">
        <v>1.4829921524121413E-4</v>
      </c>
      <c r="AG858" s="30">
        <v>1.8832515933019941E-4</v>
      </c>
      <c r="AH858" s="88">
        <v>2.1506666843627853E-4</v>
      </c>
    </row>
    <row r="859" spans="1:34" ht="15" customHeight="1" x14ac:dyDescent="0.25">
      <c r="A859" s="47" t="s">
        <v>10</v>
      </c>
      <c r="B859" s="47" t="s">
        <v>11</v>
      </c>
      <c r="C859" s="47" t="s">
        <v>12</v>
      </c>
      <c r="D859" s="47" t="s">
        <v>100</v>
      </c>
      <c r="E859" s="47" t="s">
        <v>120</v>
      </c>
      <c r="F859" s="47" t="s">
        <v>94</v>
      </c>
      <c r="G859" s="47" t="s">
        <v>128</v>
      </c>
      <c r="H859" s="48" t="s">
        <v>16</v>
      </c>
      <c r="I859" s="49">
        <v>25</v>
      </c>
      <c r="J859" s="50">
        <v>5.0775000000000001E-5</v>
      </c>
      <c r="K859" s="50">
        <v>7.5524677491816969E-6</v>
      </c>
      <c r="L859" s="50">
        <v>3.0468184979137693E-5</v>
      </c>
      <c r="M859" s="50">
        <v>1.6947080126754185E-5</v>
      </c>
      <c r="N859" s="50">
        <v>6.6000000000000003E-6</v>
      </c>
      <c r="O859" s="50">
        <v>5.2499999999999997E-6</v>
      </c>
      <c r="P859" s="50">
        <v>4.7849999999999998E-5</v>
      </c>
      <c r="Q859" s="50">
        <v>4.95E-6</v>
      </c>
      <c r="R859" s="50">
        <v>2.1048322683706069E-5</v>
      </c>
      <c r="S859" s="50">
        <v>3.0000000000000001E-6</v>
      </c>
      <c r="T859" s="50">
        <v>4.7999999999999998E-6</v>
      </c>
      <c r="U859" s="50">
        <v>3.3000000000000002E-6</v>
      </c>
      <c r="V859" s="50">
        <v>2.5500000000000001E-6</v>
      </c>
      <c r="W859" s="50">
        <v>2.8499999999999998E-6</v>
      </c>
      <c r="X859" s="50">
        <v>2.475E-6</v>
      </c>
      <c r="Y859" s="50">
        <v>2.175E-5</v>
      </c>
      <c r="Z859" s="50">
        <v>2.6999999999999999E-5</v>
      </c>
      <c r="AA859" s="50">
        <v>8.9250000000000001E-6</v>
      </c>
      <c r="AB859" s="50">
        <v>4.8749999999999999E-6</v>
      </c>
      <c r="AC859" s="50">
        <v>5.1000000000000003E-6</v>
      </c>
      <c r="AD859" s="50">
        <v>4.5000000000000001E-6</v>
      </c>
      <c r="AE859" s="50">
        <v>6.3749999999999999E-6</v>
      </c>
      <c r="AF859" s="50">
        <v>6.5250000000000002E-6</v>
      </c>
      <c r="AG859" s="30">
        <v>5.4E-6</v>
      </c>
      <c r="AH859" s="88">
        <v>5.8499999999999999E-6</v>
      </c>
    </row>
    <row r="860" spans="1:34" ht="15" customHeight="1" x14ac:dyDescent="0.25">
      <c r="A860" s="47" t="s">
        <v>10</v>
      </c>
      <c r="B860" s="47" t="s">
        <v>11</v>
      </c>
      <c r="C860" s="47" t="s">
        <v>12</v>
      </c>
      <c r="D860" s="47" t="s">
        <v>100</v>
      </c>
      <c r="E860" s="47" t="s">
        <v>120</v>
      </c>
      <c r="F860" s="47" t="s">
        <v>94</v>
      </c>
      <c r="G860" s="47" t="s">
        <v>128</v>
      </c>
      <c r="H860" s="48" t="s">
        <v>17</v>
      </c>
      <c r="I860" s="49">
        <v>1</v>
      </c>
      <c r="J860" s="50">
        <v>5.0842699999999998E-2</v>
      </c>
      <c r="K860" s="50">
        <v>7.5625377061806047E-3</v>
      </c>
      <c r="L860" s="50">
        <v>3.0508809225776538E-2</v>
      </c>
      <c r="M860" s="50">
        <v>1.6969676233589862E-2</v>
      </c>
      <c r="N860" s="50">
        <v>6.6087999999999997E-3</v>
      </c>
      <c r="O860" s="50">
        <v>5.2570000000000004E-3</v>
      </c>
      <c r="P860" s="50">
        <v>4.7913799999999999E-2</v>
      </c>
      <c r="Q860" s="50">
        <v>4.9566000000000002E-3</v>
      </c>
      <c r="R860" s="50">
        <v>2.107638711395101E-2</v>
      </c>
      <c r="S860" s="50">
        <v>3.0040000000000002E-3</v>
      </c>
      <c r="T860" s="50">
        <v>4.8063999999999997E-3</v>
      </c>
      <c r="U860" s="50">
        <v>3.3043999999999999E-3</v>
      </c>
      <c r="V860" s="50">
        <v>2.5533999999999999E-3</v>
      </c>
      <c r="W860" s="50">
        <v>2.8538000000000001E-3</v>
      </c>
      <c r="X860" s="50">
        <v>2.4783000000000001E-3</v>
      </c>
      <c r="Y860" s="50">
        <v>2.1779E-2</v>
      </c>
      <c r="Z860" s="50">
        <v>2.7036000000000001E-2</v>
      </c>
      <c r="AA860" s="50">
        <v>8.9368999999999994E-3</v>
      </c>
      <c r="AB860" s="50">
        <v>4.8815000000000004E-3</v>
      </c>
      <c r="AC860" s="50">
        <v>5.1067999999999999E-3</v>
      </c>
      <c r="AD860" s="50">
        <v>4.5059999999999996E-3</v>
      </c>
      <c r="AE860" s="50">
        <v>6.3835000000000003E-3</v>
      </c>
      <c r="AF860" s="50">
        <v>6.5336999999999999E-3</v>
      </c>
      <c r="AG860" s="30">
        <v>5.4072E-3</v>
      </c>
      <c r="AH860" s="88">
        <v>5.8577999999999998E-3</v>
      </c>
    </row>
    <row r="861" spans="1:34" ht="15" customHeight="1" x14ac:dyDescent="0.25">
      <c r="A861" s="47" t="s">
        <v>10</v>
      </c>
      <c r="B861" s="47" t="s">
        <v>11</v>
      </c>
      <c r="C861" s="47" t="s">
        <v>12</v>
      </c>
      <c r="D861" s="47" t="s">
        <v>100</v>
      </c>
      <c r="E861" s="47" t="s">
        <v>120</v>
      </c>
      <c r="F861" s="47" t="s">
        <v>94</v>
      </c>
      <c r="G861" s="47" t="s">
        <v>128</v>
      </c>
      <c r="H861" s="48" t="s">
        <v>18</v>
      </c>
      <c r="I861" s="49">
        <v>298</v>
      </c>
      <c r="J861" s="50">
        <v>1.2104760000000001E-4</v>
      </c>
      <c r="K861" s="50">
        <v>1.8005083114049163E-5</v>
      </c>
      <c r="L861" s="50">
        <v>7.2636152990264256E-5</v>
      </c>
      <c r="M861" s="50">
        <v>4.0401839022181987E-5</v>
      </c>
      <c r="N861" s="50">
        <v>1.5734400000000003E-5</v>
      </c>
      <c r="O861" s="50">
        <v>1.2516000000000002E-5</v>
      </c>
      <c r="P861" s="50">
        <v>1.1407440000000002E-4</v>
      </c>
      <c r="Q861" s="50">
        <v>1.1800800000000002E-5</v>
      </c>
      <c r="R861" s="50">
        <v>5.0179201277955276E-5</v>
      </c>
      <c r="S861" s="50">
        <v>7.1520000000000012E-6</v>
      </c>
      <c r="T861" s="50">
        <v>1.1443200000000003E-5</v>
      </c>
      <c r="U861" s="50">
        <v>7.8672000000000015E-6</v>
      </c>
      <c r="V861" s="50">
        <v>6.079200000000001E-6</v>
      </c>
      <c r="W861" s="50">
        <v>6.7944000000000005E-6</v>
      </c>
      <c r="X861" s="50">
        <v>5.9004000000000011E-6</v>
      </c>
      <c r="Y861" s="50">
        <v>5.1852000000000004E-5</v>
      </c>
      <c r="Z861" s="50">
        <v>6.4368000000000004E-5</v>
      </c>
      <c r="AA861" s="50">
        <v>2.1277200000000004E-5</v>
      </c>
      <c r="AB861" s="50">
        <v>1.1622000000000002E-5</v>
      </c>
      <c r="AC861" s="50">
        <v>1.2158400000000002E-5</v>
      </c>
      <c r="AD861" s="50">
        <v>1.0728000000000001E-5</v>
      </c>
      <c r="AE861" s="50">
        <v>1.5198000000000003E-5</v>
      </c>
      <c r="AF861" s="50">
        <v>1.5555600000000001E-5</v>
      </c>
      <c r="AG861" s="30">
        <v>1.2873600000000002E-5</v>
      </c>
      <c r="AH861" s="88">
        <v>1.3946400000000003E-5</v>
      </c>
    </row>
    <row r="862" spans="1:34" ht="15" customHeight="1" x14ac:dyDescent="0.25">
      <c r="A862" s="47" t="s">
        <v>10</v>
      </c>
      <c r="B862" s="47" t="s">
        <v>11</v>
      </c>
      <c r="C862" s="47" t="s">
        <v>12</v>
      </c>
      <c r="D862" s="47" t="s">
        <v>100</v>
      </c>
      <c r="E862" s="47" t="s">
        <v>120</v>
      </c>
      <c r="F862" s="47" t="s">
        <v>94</v>
      </c>
      <c r="G862" s="47" t="s">
        <v>661</v>
      </c>
      <c r="H862" s="48" t="s">
        <v>16</v>
      </c>
      <c r="I862" s="49">
        <v>25</v>
      </c>
      <c r="J862" s="50">
        <v>7.7905259618202343E-6</v>
      </c>
      <c r="K862" s="50">
        <v>7.5780862451432556E-6</v>
      </c>
      <c r="L862" s="50">
        <v>7.475586665769185E-6</v>
      </c>
      <c r="M862" s="50">
        <v>7.270166735584111E-6</v>
      </c>
      <c r="N862" s="50">
        <v>7.8176022807195394E-6</v>
      </c>
      <c r="O862" s="50">
        <v>7.3431674491600979E-6</v>
      </c>
      <c r="P862" s="50">
        <v>7.4269743578690552E-6</v>
      </c>
      <c r="Q862" s="50">
        <v>7.3973611604110653E-6</v>
      </c>
      <c r="R862" s="50">
        <v>8.1743500000000008E-6</v>
      </c>
      <c r="S862" s="50">
        <v>6.7036925000000002E-6</v>
      </c>
      <c r="T862" s="50">
        <v>7.0997549999999996E-6</v>
      </c>
      <c r="U862" s="50">
        <v>7.2983899999999987E-6</v>
      </c>
      <c r="V862" s="50">
        <v>6.2997701357527497E-6</v>
      </c>
      <c r="W862" s="50">
        <v>5.8834337014022488E-6</v>
      </c>
      <c r="X862" s="50">
        <v>6.6603183553297747E-6</v>
      </c>
      <c r="Y862" s="50">
        <v>6.7966150543575199E-6</v>
      </c>
      <c r="Z862" s="50">
        <v>6.0209292509855248E-6</v>
      </c>
      <c r="AA862" s="50">
        <v>5.7148230885056293E-6</v>
      </c>
      <c r="AB862" s="50">
        <v>5.3609381248360321E-6</v>
      </c>
      <c r="AC862" s="50">
        <v>4.744863836872791E-6</v>
      </c>
      <c r="AD862" s="50">
        <v>4.283345751417177E-6</v>
      </c>
      <c r="AE862" s="50">
        <v>4.3957596262883971E-6</v>
      </c>
      <c r="AF862" s="50">
        <v>4.2016743609541624E-6</v>
      </c>
      <c r="AG862" s="30">
        <v>3.9564995057169638E-6</v>
      </c>
      <c r="AH862" s="88">
        <v>4.1098101663580263E-6</v>
      </c>
    </row>
    <row r="863" spans="1:34" ht="15" customHeight="1" x14ac:dyDescent="0.25">
      <c r="A863" s="47" t="s">
        <v>10</v>
      </c>
      <c r="B863" s="47" t="s">
        <v>11</v>
      </c>
      <c r="C863" s="47" t="s">
        <v>12</v>
      </c>
      <c r="D863" s="47" t="s">
        <v>100</v>
      </c>
      <c r="E863" s="47" t="s">
        <v>120</v>
      </c>
      <c r="F863" s="47" t="s">
        <v>94</v>
      </c>
      <c r="G863" s="47" t="s">
        <v>661</v>
      </c>
      <c r="H863" s="48" t="s">
        <v>17</v>
      </c>
      <c r="I863" s="49">
        <v>1</v>
      </c>
      <c r="J863" s="50">
        <v>1.6522147459828353E-2</v>
      </c>
      <c r="K863" s="50">
        <v>1.6071605308699815E-2</v>
      </c>
      <c r="L863" s="50">
        <v>1.5854224200763288E-2</v>
      </c>
      <c r="M863" s="50">
        <v>1.5418569612826782E-2</v>
      </c>
      <c r="N863" s="50">
        <v>1.657957091695E-2</v>
      </c>
      <c r="O863" s="50">
        <v>1.5573389526178736E-2</v>
      </c>
      <c r="P863" s="50">
        <v>1.5751127218168692E-2</v>
      </c>
      <c r="Q863" s="50">
        <v>1.5688323548999787E-2</v>
      </c>
      <c r="R863" s="50">
        <v>1.7336161480000001E-2</v>
      </c>
      <c r="S863" s="50">
        <v>1.4217191053999999E-2</v>
      </c>
      <c r="T863" s="50">
        <v>1.5057160404E-2</v>
      </c>
      <c r="U863" s="50">
        <v>1.5478425512E-2</v>
      </c>
      <c r="V863" s="50">
        <v>1.3360552503904432E-2</v>
      </c>
      <c r="W863" s="50">
        <v>1.2477586193933889E-2</v>
      </c>
      <c r="X863" s="50">
        <v>1.4125203167983385E-2</v>
      </c>
      <c r="Y863" s="50">
        <v>1.4414261207281429E-2</v>
      </c>
      <c r="Z863" s="50">
        <v>1.2769186755490101E-2</v>
      </c>
      <c r="AA863" s="50">
        <v>1.2119996806102739E-2</v>
      </c>
      <c r="AB863" s="50">
        <v>1.1369477575152259E-2</v>
      </c>
      <c r="AC863" s="50">
        <v>1.0062907225239814E-2</v>
      </c>
      <c r="AD863" s="50">
        <v>9.0841196696055497E-3</v>
      </c>
      <c r="AE863" s="50">
        <v>9.3225270154324337E-3</v>
      </c>
      <c r="AF863" s="50">
        <v>8.9109109847115876E-3</v>
      </c>
      <c r="AG863" s="30">
        <v>8.3909441517245366E-3</v>
      </c>
      <c r="AH863" s="88">
        <v>8.7160854008121024E-3</v>
      </c>
    </row>
    <row r="864" spans="1:34" ht="15" customHeight="1" x14ac:dyDescent="0.25">
      <c r="A864" s="47" t="s">
        <v>10</v>
      </c>
      <c r="B864" s="47" t="s">
        <v>11</v>
      </c>
      <c r="C864" s="47" t="s">
        <v>12</v>
      </c>
      <c r="D864" s="47" t="s">
        <v>100</v>
      </c>
      <c r="E864" s="47" t="s">
        <v>120</v>
      </c>
      <c r="F864" s="47" t="s">
        <v>94</v>
      </c>
      <c r="G864" s="47" t="s">
        <v>661</v>
      </c>
      <c r="H864" s="48" t="s">
        <v>18</v>
      </c>
      <c r="I864" s="49">
        <v>298</v>
      </c>
      <c r="J864" s="50">
        <v>9.2863069464897205E-6</v>
      </c>
      <c r="K864" s="50">
        <v>9.0330788042107593E-6</v>
      </c>
      <c r="L864" s="50">
        <v>8.9108993055968669E-6</v>
      </c>
      <c r="M864" s="50">
        <v>8.6660387488162603E-6</v>
      </c>
      <c r="N864" s="50">
        <v>9.318581918617691E-6</v>
      </c>
      <c r="O864" s="50">
        <v>8.7530555993988361E-6</v>
      </c>
      <c r="P864" s="50">
        <v>8.8529534345799144E-6</v>
      </c>
      <c r="Q864" s="50">
        <v>8.8176545032099897E-6</v>
      </c>
      <c r="R864" s="50">
        <v>9.7438251999999997E-6</v>
      </c>
      <c r="S864" s="50">
        <v>7.9908014599999996E-6</v>
      </c>
      <c r="T864" s="50">
        <v>8.4629079600000008E-6</v>
      </c>
      <c r="U864" s="50">
        <v>8.6996808799999992E-6</v>
      </c>
      <c r="V864" s="50">
        <v>7.5093260018172784E-6</v>
      </c>
      <c r="W864" s="50">
        <v>7.0130529720714802E-6</v>
      </c>
      <c r="X864" s="50">
        <v>7.9390994795530908E-6</v>
      </c>
      <c r="Y864" s="50">
        <v>8.1015651447941648E-6</v>
      </c>
      <c r="Z864" s="50">
        <v>7.1769476671747455E-6</v>
      </c>
      <c r="AA864" s="50">
        <v>6.8120691214987115E-6</v>
      </c>
      <c r="AB864" s="50">
        <v>6.390238244804553E-6</v>
      </c>
      <c r="AC864" s="50">
        <v>5.6558776935523686E-6</v>
      </c>
      <c r="AD864" s="50">
        <v>5.1057481356892746E-6</v>
      </c>
      <c r="AE864" s="50">
        <v>5.2397454745357708E-6</v>
      </c>
      <c r="AF864" s="50">
        <v>5.0083958382573622E-6</v>
      </c>
      <c r="AG864" s="30">
        <v>4.7161474108146215E-6</v>
      </c>
      <c r="AH864" s="88">
        <v>4.8988937182987689E-6</v>
      </c>
    </row>
    <row r="865" spans="1:34" ht="15" customHeight="1" x14ac:dyDescent="0.25">
      <c r="A865" s="47" t="s">
        <v>10</v>
      </c>
      <c r="B865" s="47" t="s">
        <v>11</v>
      </c>
      <c r="C865" s="47" t="s">
        <v>12</v>
      </c>
      <c r="D865" s="47" t="s">
        <v>100</v>
      </c>
      <c r="E865" s="47" t="s">
        <v>120</v>
      </c>
      <c r="F865" s="47" t="s">
        <v>94</v>
      </c>
      <c r="G865" s="47" t="s">
        <v>662</v>
      </c>
      <c r="H865" s="48" t="s">
        <v>16</v>
      </c>
      <c r="I865" s="49">
        <v>25</v>
      </c>
      <c r="J865" s="50">
        <v>1.3263444016934202E-4</v>
      </c>
      <c r="K865" s="50">
        <v>9.7647243599322146E-5</v>
      </c>
      <c r="L865" s="50">
        <v>1.0830363945690253E-4</v>
      </c>
      <c r="M865" s="50">
        <v>9.4275340308764717E-5</v>
      </c>
      <c r="N865" s="50">
        <v>1.1083278317981924E-4</v>
      </c>
      <c r="O865" s="50">
        <v>8.8308768021492211E-5</v>
      </c>
      <c r="P865" s="50">
        <v>9.1275704606193713E-5</v>
      </c>
      <c r="Q865" s="50">
        <v>7.2474234554155677E-5</v>
      </c>
      <c r="R865" s="50">
        <v>5.9846049999999999E-5</v>
      </c>
      <c r="S865" s="50">
        <v>5.0839089274999996E-5</v>
      </c>
      <c r="T865" s="50">
        <v>4.9259394999999991E-5</v>
      </c>
      <c r="U865" s="50">
        <v>4.5375779999999999E-5</v>
      </c>
      <c r="V865" s="50">
        <v>4.0578151112899907E-5</v>
      </c>
      <c r="W865" s="50">
        <v>4.0538486244223173E-5</v>
      </c>
      <c r="X865" s="50">
        <v>4.4462647006311092E-5</v>
      </c>
      <c r="Y865" s="50">
        <v>4.5719912227628736E-5</v>
      </c>
      <c r="Z865" s="50">
        <v>4.3469832692263219E-5</v>
      </c>
      <c r="AA865" s="50">
        <v>4.1512912322720413E-5</v>
      </c>
      <c r="AB865" s="50">
        <v>3.8040097583124065E-5</v>
      </c>
      <c r="AC865" s="50">
        <v>3.8281126678455318E-5</v>
      </c>
      <c r="AD865" s="50">
        <v>3.4541429433937771E-5</v>
      </c>
      <c r="AE865" s="50">
        <v>3.3879744515946661E-5</v>
      </c>
      <c r="AF865" s="50">
        <v>2.9973534518516053E-5</v>
      </c>
      <c r="AG865" s="30">
        <v>2.6701306637947385E-5</v>
      </c>
      <c r="AH865" s="88">
        <v>2.8198474723607186E-5</v>
      </c>
    </row>
    <row r="866" spans="1:34" ht="15" customHeight="1" x14ac:dyDescent="0.25">
      <c r="A866" s="47" t="s">
        <v>10</v>
      </c>
      <c r="B866" s="47" t="s">
        <v>11</v>
      </c>
      <c r="C866" s="47" t="s">
        <v>12</v>
      </c>
      <c r="D866" s="47" t="s">
        <v>100</v>
      </c>
      <c r="E866" s="47" t="s">
        <v>120</v>
      </c>
      <c r="F866" s="47" t="s">
        <v>94</v>
      </c>
      <c r="G866" s="47" t="s">
        <v>662</v>
      </c>
      <c r="H866" s="48" t="s">
        <v>17</v>
      </c>
      <c r="I866" s="49">
        <v>1</v>
      </c>
      <c r="J866" s="50">
        <v>0.28129112071114054</v>
      </c>
      <c r="K866" s="50">
        <v>0.20709027422544238</v>
      </c>
      <c r="L866" s="50">
        <v>0.22969035856019893</v>
      </c>
      <c r="M866" s="50">
        <v>0.1999391417268282</v>
      </c>
      <c r="N866" s="50">
        <v>0.23505416656776063</v>
      </c>
      <c r="O866" s="50">
        <v>0.18728523521998069</v>
      </c>
      <c r="P866" s="50">
        <v>0.19357751432881562</v>
      </c>
      <c r="Q866" s="50">
        <v>0.15370335664245338</v>
      </c>
      <c r="R866" s="50">
        <v>0.12692150284000001</v>
      </c>
      <c r="S866" s="50">
        <v>0.10781954053442</v>
      </c>
      <c r="T866" s="50">
        <v>0.104469324916</v>
      </c>
      <c r="U866" s="50">
        <v>9.6232954223999995E-2</v>
      </c>
      <c r="V866" s="50">
        <v>8.6058142880238123E-2</v>
      </c>
      <c r="W866" s="50">
        <v>8.5974021626748484E-2</v>
      </c>
      <c r="X866" s="50">
        <v>9.4296381770984553E-2</v>
      </c>
      <c r="Y866" s="50">
        <v>9.6962789852355027E-2</v>
      </c>
      <c r="Z866" s="50">
        <v>9.2190821173751825E-2</v>
      </c>
      <c r="AA866" s="50">
        <v>8.8040584454025447E-2</v>
      </c>
      <c r="AB866" s="50">
        <v>8.0675438954289524E-2</v>
      </c>
      <c r="AC866" s="50">
        <v>8.1186613459668031E-2</v>
      </c>
      <c r="AD866" s="50">
        <v>7.3255463543495228E-2</v>
      </c>
      <c r="AE866" s="50">
        <v>7.1852162169419698E-2</v>
      </c>
      <c r="AF866" s="50">
        <v>6.3567872006868836E-2</v>
      </c>
      <c r="AG866" s="30">
        <v>5.6628131117758815E-2</v>
      </c>
      <c r="AH866" s="88">
        <v>5.9803325193826112E-2</v>
      </c>
    </row>
    <row r="867" spans="1:34" ht="15" customHeight="1" x14ac:dyDescent="0.25">
      <c r="A867" s="47" t="s">
        <v>10</v>
      </c>
      <c r="B867" s="47" t="s">
        <v>11</v>
      </c>
      <c r="C867" s="47" t="s">
        <v>12</v>
      </c>
      <c r="D867" s="47" t="s">
        <v>100</v>
      </c>
      <c r="E867" s="47" t="s">
        <v>120</v>
      </c>
      <c r="F867" s="47" t="s">
        <v>94</v>
      </c>
      <c r="G867" s="47" t="s">
        <v>662</v>
      </c>
      <c r="H867" s="48" t="s">
        <v>18</v>
      </c>
      <c r="I867" s="49">
        <v>298</v>
      </c>
      <c r="J867" s="50">
        <v>1.5810025268185571E-4</v>
      </c>
      <c r="K867" s="50">
        <v>1.16395514370392E-4</v>
      </c>
      <c r="L867" s="50">
        <v>1.2909793823262785E-4</v>
      </c>
      <c r="M867" s="50">
        <v>1.1237620564804752E-4</v>
      </c>
      <c r="N867" s="50">
        <v>1.3211267755034454E-4</v>
      </c>
      <c r="O867" s="50">
        <v>1.0526405148161872E-4</v>
      </c>
      <c r="P867" s="50">
        <v>1.0880063989058291E-4</v>
      </c>
      <c r="Q867" s="50">
        <v>8.6389287588553573E-5</v>
      </c>
      <c r="R867" s="50">
        <v>7.1336491599999989E-5</v>
      </c>
      <c r="S867" s="50">
        <v>6.0600194415799997E-5</v>
      </c>
      <c r="T867" s="50">
        <v>5.8717198839999994E-5</v>
      </c>
      <c r="U867" s="50">
        <v>5.4087929760000001E-5</v>
      </c>
      <c r="V867" s="50">
        <v>4.8369156126576684E-5</v>
      </c>
      <c r="W867" s="50">
        <v>4.8321875603114015E-5</v>
      </c>
      <c r="X867" s="50">
        <v>5.2999475231522827E-5</v>
      </c>
      <c r="Y867" s="50">
        <v>5.4498135375333467E-5</v>
      </c>
      <c r="Z867" s="50">
        <v>5.1816040569177764E-5</v>
      </c>
      <c r="AA867" s="50">
        <v>4.948339148868274E-5</v>
      </c>
      <c r="AB867" s="50">
        <v>4.5343796319083891E-5</v>
      </c>
      <c r="AC867" s="50">
        <v>4.5631103000718744E-5</v>
      </c>
      <c r="AD867" s="50">
        <v>4.1173383885253833E-5</v>
      </c>
      <c r="AE867" s="50">
        <v>4.0384655463008433E-5</v>
      </c>
      <c r="AF867" s="50">
        <v>3.5728453146071137E-5</v>
      </c>
      <c r="AG867" s="30">
        <v>3.1827957512433286E-5</v>
      </c>
      <c r="AH867" s="88">
        <v>3.3612581870539764E-5</v>
      </c>
    </row>
    <row r="868" spans="1:34" ht="15" customHeight="1" x14ac:dyDescent="0.25">
      <c r="A868" s="47" t="s">
        <v>10</v>
      </c>
      <c r="B868" s="47" t="s">
        <v>11</v>
      </c>
      <c r="C868" s="47" t="s">
        <v>12</v>
      </c>
      <c r="D868" s="47" t="s">
        <v>100</v>
      </c>
      <c r="E868" s="47" t="s">
        <v>120</v>
      </c>
      <c r="F868" s="47" t="s">
        <v>94</v>
      </c>
      <c r="G868" s="47" t="s">
        <v>129</v>
      </c>
      <c r="H868" s="48" t="s">
        <v>16</v>
      </c>
      <c r="I868" s="49">
        <v>25</v>
      </c>
      <c r="J868" s="50">
        <v>7.3275000000000006E-5</v>
      </c>
      <c r="K868" s="50">
        <v>1.28775E-4</v>
      </c>
      <c r="L868" s="50">
        <v>1.383E-4</v>
      </c>
      <c r="M868" s="50">
        <v>1.29825E-4</v>
      </c>
      <c r="N868" s="50">
        <v>1.16925E-4</v>
      </c>
      <c r="O868" s="50">
        <v>1.1625000000000001E-4</v>
      </c>
      <c r="P868" s="50">
        <v>8.3024999999999999E-5</v>
      </c>
      <c r="Q868" s="50">
        <v>8.1525000000000003E-5</v>
      </c>
      <c r="R868" s="50">
        <v>8.6700000000000007E-5</v>
      </c>
      <c r="S868" s="50">
        <v>9.2700000000000004E-5</v>
      </c>
      <c r="T868" s="50">
        <v>9.6899999999999997E-5</v>
      </c>
      <c r="U868" s="50">
        <v>1.0057500000000001E-4</v>
      </c>
      <c r="V868" s="50">
        <v>9.8624999999999998E-5</v>
      </c>
      <c r="W868" s="50">
        <v>2.09025E-4</v>
      </c>
      <c r="X868" s="50">
        <v>2.232E-4</v>
      </c>
      <c r="Y868" s="50">
        <v>2.307E-4</v>
      </c>
      <c r="Z868" s="50">
        <v>2.3369999999999999E-4</v>
      </c>
      <c r="AA868" s="50">
        <v>2.9797500000000002E-4</v>
      </c>
      <c r="AB868" s="50">
        <v>2.967E-4</v>
      </c>
      <c r="AC868" s="50">
        <v>2.7E-4</v>
      </c>
      <c r="AD868" s="50">
        <v>2.55825E-4</v>
      </c>
      <c r="AE868" s="50">
        <v>2.5597499999999997E-4</v>
      </c>
      <c r="AF868" s="50">
        <v>4.8202500000000002E-4</v>
      </c>
      <c r="AG868" s="30">
        <v>4.6327500000000003E-4</v>
      </c>
      <c r="AH868" s="88">
        <v>4.6327500000000003E-4</v>
      </c>
    </row>
    <row r="869" spans="1:34" ht="15" customHeight="1" x14ac:dyDescent="0.25">
      <c r="A869" s="47" t="s">
        <v>10</v>
      </c>
      <c r="B869" s="47" t="s">
        <v>11</v>
      </c>
      <c r="C869" s="47" t="s">
        <v>12</v>
      </c>
      <c r="D869" s="47" t="s">
        <v>100</v>
      </c>
      <c r="E869" s="47" t="s">
        <v>120</v>
      </c>
      <c r="F869" s="47" t="s">
        <v>94</v>
      </c>
      <c r="G869" s="47" t="s">
        <v>129</v>
      </c>
      <c r="H869" s="48" t="s">
        <v>17</v>
      </c>
      <c r="I869" s="49">
        <v>1</v>
      </c>
      <c r="J869" s="50">
        <v>6.9337689999999993E-2</v>
      </c>
      <c r="K869" s="50">
        <v>0.12185549000000001</v>
      </c>
      <c r="L869" s="50">
        <v>0.13086868000000001</v>
      </c>
      <c r="M869" s="50">
        <v>0.12284907000000002</v>
      </c>
      <c r="N869" s="50">
        <v>0.11064223000000002</v>
      </c>
      <c r="O869" s="50">
        <v>0.11000350000000002</v>
      </c>
      <c r="P869" s="50">
        <v>7.8563789999999994E-2</v>
      </c>
      <c r="Q869" s="50">
        <v>7.7144389999999993E-2</v>
      </c>
      <c r="R869" s="50">
        <v>8.2041320000000001E-2</v>
      </c>
      <c r="S869" s="50">
        <v>8.7718920000000006E-2</v>
      </c>
      <c r="T869" s="50">
        <v>9.1693239999999995E-2</v>
      </c>
      <c r="U869" s="50">
        <v>9.5170770000000002E-2</v>
      </c>
      <c r="V869" s="50">
        <v>9.3325549999999993E-2</v>
      </c>
      <c r="W869" s="50">
        <v>0.19779339000000001</v>
      </c>
      <c r="X869" s="50">
        <v>0.21120672000000004</v>
      </c>
      <c r="Y869" s="50">
        <v>0.21830372000000003</v>
      </c>
      <c r="Z869" s="50">
        <v>0.22114252000000004</v>
      </c>
      <c r="AA869" s="50">
        <v>0.28196380999999998</v>
      </c>
      <c r="AB869" s="50">
        <v>0.28075731999999998</v>
      </c>
      <c r="AC869" s="50">
        <v>0.25549200000000005</v>
      </c>
      <c r="AD869" s="50">
        <v>0.24207867000000002</v>
      </c>
      <c r="AE869" s="50">
        <v>0.24222061000000003</v>
      </c>
      <c r="AF869" s="50">
        <v>0.45612419000000004</v>
      </c>
      <c r="AG869" s="30">
        <v>0.43838169000000005</v>
      </c>
      <c r="AH869" s="88">
        <v>0.43838169000000005</v>
      </c>
    </row>
    <row r="870" spans="1:34" ht="15" customHeight="1" x14ac:dyDescent="0.25">
      <c r="A870" s="47" t="s">
        <v>10</v>
      </c>
      <c r="B870" s="47" t="s">
        <v>11</v>
      </c>
      <c r="C870" s="47" t="s">
        <v>12</v>
      </c>
      <c r="D870" s="47" t="s">
        <v>100</v>
      </c>
      <c r="E870" s="47" t="s">
        <v>120</v>
      </c>
      <c r="F870" s="47" t="s">
        <v>94</v>
      </c>
      <c r="G870" s="47" t="s">
        <v>129</v>
      </c>
      <c r="H870" s="48" t="s">
        <v>18</v>
      </c>
      <c r="I870" s="49">
        <v>298</v>
      </c>
      <c r="J870" s="50">
        <v>1.7468759999999999E-4</v>
      </c>
      <c r="K870" s="50">
        <v>3.0699960000000001E-4</v>
      </c>
      <c r="L870" s="50">
        <v>3.2970720000000001E-4</v>
      </c>
      <c r="M870" s="50">
        <v>3.0950280000000002E-4</v>
      </c>
      <c r="N870" s="50">
        <v>2.7874920000000002E-4</v>
      </c>
      <c r="O870" s="50">
        <v>2.7713999999999999E-4</v>
      </c>
      <c r="P870" s="50">
        <v>1.979316E-4</v>
      </c>
      <c r="Q870" s="50">
        <v>1.9435559999999999E-4</v>
      </c>
      <c r="R870" s="50">
        <v>2.0669279999999999E-4</v>
      </c>
      <c r="S870" s="50">
        <v>2.209968E-4</v>
      </c>
      <c r="T870" s="50">
        <v>2.310096E-4</v>
      </c>
      <c r="U870" s="50">
        <v>2.3977079999999999E-4</v>
      </c>
      <c r="V870" s="50">
        <v>2.3512199999999994E-4</v>
      </c>
      <c r="W870" s="50">
        <v>4.9831560000000003E-4</v>
      </c>
      <c r="X870" s="50">
        <v>5.3210880000000005E-4</v>
      </c>
      <c r="Y870" s="50">
        <v>5.4998880000000001E-4</v>
      </c>
      <c r="Z870" s="50">
        <v>5.5714079999999997E-4</v>
      </c>
      <c r="AA870" s="50">
        <v>7.1037240000000005E-4</v>
      </c>
      <c r="AB870" s="50">
        <v>7.0733280000000003E-4</v>
      </c>
      <c r="AC870" s="50">
        <v>6.4367999999999999E-4</v>
      </c>
      <c r="AD870" s="50">
        <v>6.0988679999999997E-4</v>
      </c>
      <c r="AE870" s="50">
        <v>6.1024440000000005E-4</v>
      </c>
      <c r="AF870" s="50">
        <v>1.1491476000000001E-3</v>
      </c>
      <c r="AG870" s="30">
        <v>1.1044475999999999E-3</v>
      </c>
      <c r="AH870" s="88">
        <v>1.1044475999999999E-3</v>
      </c>
    </row>
    <row r="871" spans="1:34" ht="15" customHeight="1" x14ac:dyDescent="0.25">
      <c r="A871" s="47" t="s">
        <v>10</v>
      </c>
      <c r="B871" s="47" t="s">
        <v>11</v>
      </c>
      <c r="C871" s="47" t="s">
        <v>12</v>
      </c>
      <c r="D871" s="47" t="s">
        <v>100</v>
      </c>
      <c r="E871" s="47" t="s">
        <v>120</v>
      </c>
      <c r="F871" s="47" t="s">
        <v>94</v>
      </c>
      <c r="G871" s="47" t="s">
        <v>130</v>
      </c>
      <c r="H871" s="48" t="s">
        <v>16</v>
      </c>
      <c r="I871" s="49">
        <v>25</v>
      </c>
      <c r="J871" s="50">
        <v>3.1712799999999999E-2</v>
      </c>
      <c r="K871" s="50">
        <v>3.5755200000000001E-2</v>
      </c>
      <c r="L871" s="50">
        <v>2.19496E-2</v>
      </c>
      <c r="M871" s="50">
        <v>2.1343999999999998E-2</v>
      </c>
      <c r="N871" s="50">
        <v>2.15512E-2</v>
      </c>
      <c r="O871" s="50">
        <v>2.3736799999999999E-2</v>
      </c>
      <c r="P871" s="50">
        <v>2.1848800000000002E-2</v>
      </c>
      <c r="Q871" s="50">
        <v>2.2253599999999998E-2</v>
      </c>
      <c r="R871" s="50">
        <v>1.97296E-2</v>
      </c>
      <c r="S871" s="50">
        <v>1.8132800000000001E-2</v>
      </c>
      <c r="T871" s="50">
        <v>2.06456E-2</v>
      </c>
      <c r="U871" s="50">
        <v>2.2805599999999999E-2</v>
      </c>
      <c r="V871" s="50">
        <v>2.2301600000000001E-2</v>
      </c>
      <c r="W871" s="50">
        <v>2.1988799999999999E-2</v>
      </c>
      <c r="X871" s="50">
        <v>1.9604E-2</v>
      </c>
      <c r="Y871" s="50">
        <v>1.8485600000000001E-2</v>
      </c>
      <c r="Z871" s="50">
        <v>1.9826400000000001E-2</v>
      </c>
      <c r="AA871" s="50">
        <v>1.90104E-2</v>
      </c>
      <c r="AB871" s="50">
        <v>1.90752E-2</v>
      </c>
      <c r="AC871" s="50">
        <v>1.9453600000000001E-2</v>
      </c>
      <c r="AD871" s="50">
        <v>3.6756799999999999E-2</v>
      </c>
      <c r="AE871" s="50">
        <v>3.8168000000000001E-2</v>
      </c>
      <c r="AF871" s="50">
        <v>1.8338400000000001E-2</v>
      </c>
      <c r="AG871" s="30">
        <v>1.8110399999999999E-2</v>
      </c>
      <c r="AH871" s="88">
        <v>1.8110399999999999E-2</v>
      </c>
    </row>
    <row r="872" spans="1:34" ht="15" customHeight="1" x14ac:dyDescent="0.25">
      <c r="A872" s="47" t="s">
        <v>10</v>
      </c>
      <c r="B872" s="47" t="s">
        <v>11</v>
      </c>
      <c r="C872" s="47" t="s">
        <v>12</v>
      </c>
      <c r="D872" s="47" t="s">
        <v>100</v>
      </c>
      <c r="E872" s="47" t="s">
        <v>120</v>
      </c>
      <c r="F872" s="47" t="s">
        <v>94</v>
      </c>
      <c r="G872" s="47" t="s">
        <v>130</v>
      </c>
      <c r="H872" s="48" t="s">
        <v>18</v>
      </c>
      <c r="I872" s="49">
        <v>298</v>
      </c>
      <c r="J872" s="50">
        <v>4.9614675599999991E-2</v>
      </c>
      <c r="K872" s="50">
        <v>5.5939010399999996E-2</v>
      </c>
      <c r="L872" s="50">
        <v>3.4340149199999996E-2</v>
      </c>
      <c r="M872" s="50">
        <v>3.3392687999999997E-2</v>
      </c>
      <c r="N872" s="50">
        <v>3.3716852399999997E-2</v>
      </c>
      <c r="O872" s="50">
        <v>3.713622359999999E-2</v>
      </c>
      <c r="P872" s="50">
        <v>3.4182447599999999E-2</v>
      </c>
      <c r="Q872" s="50">
        <v>3.4815757199999992E-2</v>
      </c>
      <c r="R872" s="50">
        <v>3.0866959199999995E-2</v>
      </c>
      <c r="S872" s="50">
        <v>2.8368765599999995E-2</v>
      </c>
      <c r="T872" s="50">
        <v>3.2300041199999997E-2</v>
      </c>
      <c r="U872" s="50">
        <v>3.5679361199999995E-2</v>
      </c>
      <c r="V872" s="50">
        <v>3.4890853199999995E-2</v>
      </c>
      <c r="W872" s="50">
        <v>3.4401477599999994E-2</v>
      </c>
      <c r="X872" s="50">
        <v>3.0670457999999998E-2</v>
      </c>
      <c r="Y872" s="50">
        <v>2.8920721199999996E-2</v>
      </c>
      <c r="Z872" s="50">
        <v>3.1018402799999997E-2</v>
      </c>
      <c r="AA872" s="50">
        <v>2.9741770799999998E-2</v>
      </c>
      <c r="AB872" s="50">
        <v>2.9843150399999997E-2</v>
      </c>
      <c r="AC872" s="50">
        <v>3.0435157199999997E-2</v>
      </c>
      <c r="AD872" s="50">
        <v>5.7506013599999996E-2</v>
      </c>
      <c r="AE872" s="50">
        <v>5.9713835999999992E-2</v>
      </c>
      <c r="AF872" s="50">
        <v>2.8690426799999995E-2</v>
      </c>
      <c r="AG872" s="30">
        <v>2.8333720799999997E-2</v>
      </c>
      <c r="AH872" s="88">
        <v>2.8333720799999997E-2</v>
      </c>
    </row>
    <row r="873" spans="1:34" ht="15" customHeight="1" x14ac:dyDescent="0.25">
      <c r="A873" s="47" t="s">
        <v>10</v>
      </c>
      <c r="B873" s="47" t="s">
        <v>11</v>
      </c>
      <c r="C873" s="47" t="s">
        <v>12</v>
      </c>
      <c r="D873" s="47" t="s">
        <v>131</v>
      </c>
      <c r="E873" s="47" t="s">
        <v>94</v>
      </c>
      <c r="F873" s="47" t="s">
        <v>94</v>
      </c>
      <c r="G873" s="47" t="s">
        <v>132</v>
      </c>
      <c r="H873" s="48" t="s">
        <v>16</v>
      </c>
      <c r="I873" s="49">
        <v>25</v>
      </c>
      <c r="J873" s="50">
        <v>4.1709091545493882E-8</v>
      </c>
      <c r="K873" s="50">
        <v>5.1294629521648511E-8</v>
      </c>
      <c r="L873" s="50">
        <v>8.4576903201898107E-8</v>
      </c>
      <c r="M873" s="50">
        <v>1.9331824770217909E-8</v>
      </c>
      <c r="N873" s="50">
        <v>2.9697927026361299E-8</v>
      </c>
      <c r="O873" s="50">
        <v>5.4958601656464336E-8</v>
      </c>
      <c r="P873" s="50">
        <v>4.4301411549479725E-7</v>
      </c>
      <c r="Q873" s="50">
        <v>2.8995544499428097E-7</v>
      </c>
      <c r="R873" s="50">
        <v>2.6878295954652804E-7</v>
      </c>
      <c r="S873" s="50">
        <v>1.234424483823767E-7</v>
      </c>
      <c r="T873" s="50">
        <v>1.568740111834416E-7</v>
      </c>
      <c r="U873" s="50">
        <v>2.2397330993442536E-7</v>
      </c>
      <c r="V873" s="50">
        <v>3.966822831388765E-7</v>
      </c>
      <c r="W873" s="50">
        <v>1.0814560609998091E-6</v>
      </c>
      <c r="X873" s="50">
        <v>1.6092357966839131E-6</v>
      </c>
      <c r="Y873" s="50">
        <v>3.1694318996975523E-6</v>
      </c>
      <c r="Z873" s="50">
        <v>2.6861551534456609E-6</v>
      </c>
      <c r="AA873" s="50">
        <v>2.4355648976690909E-6</v>
      </c>
      <c r="AB873" s="50">
        <v>3.0153893180166158E-6</v>
      </c>
      <c r="AC873" s="50">
        <v>4.5223446275371443E-6</v>
      </c>
      <c r="AD873" s="50">
        <v>4.3185538410989811E-6</v>
      </c>
      <c r="AE873" s="50">
        <v>4.0485747207510686E-6</v>
      </c>
      <c r="AF873" s="50">
        <v>3.9365516885967709E-6</v>
      </c>
      <c r="AG873" s="30">
        <v>4.0506264578840648E-6</v>
      </c>
      <c r="AH873" s="88">
        <v>4.3667790727301379E-6</v>
      </c>
    </row>
    <row r="874" spans="1:34" ht="15" customHeight="1" x14ac:dyDescent="0.25">
      <c r="A874" s="47" t="s">
        <v>10</v>
      </c>
      <c r="B874" s="47" t="s">
        <v>11</v>
      </c>
      <c r="C874" s="47" t="s">
        <v>12</v>
      </c>
      <c r="D874" s="47" t="s">
        <v>131</v>
      </c>
      <c r="E874" s="47" t="s">
        <v>94</v>
      </c>
      <c r="F874" s="47" t="s">
        <v>94</v>
      </c>
      <c r="G874" s="47" t="s">
        <v>132</v>
      </c>
      <c r="H874" s="48" t="s">
        <v>18</v>
      </c>
      <c r="I874" s="49">
        <v>298</v>
      </c>
      <c r="J874" s="50">
        <v>2.4858618561114355E-7</v>
      </c>
      <c r="K874" s="50">
        <v>3.0571599194902506E-7</v>
      </c>
      <c r="L874" s="50">
        <v>5.0407834308331275E-7</v>
      </c>
      <c r="M874" s="50">
        <v>1.1521767563049875E-7</v>
      </c>
      <c r="N874" s="50">
        <v>1.7699964507711334E-7</v>
      </c>
      <c r="O874" s="50">
        <v>3.2755326587252745E-7</v>
      </c>
      <c r="P874" s="50">
        <v>2.6403641283489916E-6</v>
      </c>
      <c r="Q874" s="50">
        <v>1.728134452165915E-6</v>
      </c>
      <c r="R874" s="50">
        <v>1.6019464388973071E-6</v>
      </c>
      <c r="S874" s="50">
        <v>7.3571699235896507E-7</v>
      </c>
      <c r="T874" s="50">
        <v>9.3496910665331185E-7</v>
      </c>
      <c r="U874" s="50">
        <v>1.3348809272091753E-6</v>
      </c>
      <c r="V874" s="50">
        <v>2.3642264075077039E-6</v>
      </c>
      <c r="W874" s="50">
        <v>6.4454781235588621E-6</v>
      </c>
      <c r="X874" s="50">
        <v>9.5910453482361239E-6</v>
      </c>
      <c r="Y874" s="50">
        <v>1.8889814122197413E-5</v>
      </c>
      <c r="Z874" s="50">
        <v>1.6009484714536143E-5</v>
      </c>
      <c r="AA874" s="50">
        <v>1.4515966790107781E-5</v>
      </c>
      <c r="AB874" s="50">
        <v>1.797172033537903E-5</v>
      </c>
      <c r="AC874" s="50">
        <v>2.6953173980121377E-5</v>
      </c>
      <c r="AD874" s="50">
        <v>2.5738580892949926E-5</v>
      </c>
      <c r="AE874" s="50">
        <v>2.4129505335676369E-5</v>
      </c>
      <c r="AF874" s="50">
        <v>2.3461848064036752E-5</v>
      </c>
      <c r="AG874" s="30">
        <v>2.4141733688989023E-5</v>
      </c>
      <c r="AH874" s="88">
        <v>2.602600327347162E-5</v>
      </c>
    </row>
    <row r="875" spans="1:34" ht="15" customHeight="1" x14ac:dyDescent="0.25">
      <c r="A875" s="47" t="s">
        <v>10</v>
      </c>
      <c r="B875" s="47" t="s">
        <v>11</v>
      </c>
      <c r="C875" s="47" t="s">
        <v>12</v>
      </c>
      <c r="D875" s="47" t="s">
        <v>131</v>
      </c>
      <c r="E875" s="47" t="s">
        <v>94</v>
      </c>
      <c r="F875" s="47" t="s">
        <v>94</v>
      </c>
      <c r="G875" s="47" t="s">
        <v>789</v>
      </c>
      <c r="H875" s="48" t="s">
        <v>16</v>
      </c>
      <c r="I875" s="49">
        <v>25</v>
      </c>
      <c r="J875" s="50">
        <v>8.1924073930417191E-5</v>
      </c>
      <c r="K875" s="50">
        <v>8.1746544283657071E-5</v>
      </c>
      <c r="L875" s="50">
        <v>8.3978402699345225E-5</v>
      </c>
      <c r="M875" s="50">
        <v>8.3041509890612907E-5</v>
      </c>
      <c r="N875" s="50">
        <v>8.8460693659073449E-5</v>
      </c>
      <c r="O875" s="50">
        <v>9.221503271102971E-5</v>
      </c>
      <c r="P875" s="50">
        <v>9.8309575033347812E-5</v>
      </c>
      <c r="Q875" s="50">
        <v>7.1596352293100938E-5</v>
      </c>
      <c r="R875" s="50">
        <v>9.4275795479606896E-5</v>
      </c>
      <c r="S875" s="50">
        <v>6.4313324615109687E-5</v>
      </c>
      <c r="T875" s="50">
        <v>1.0836638515802154E-4</v>
      </c>
      <c r="U875" s="50">
        <v>6.7250945759873365E-5</v>
      </c>
      <c r="V875" s="50">
        <v>7.2384326688617486E-5</v>
      </c>
      <c r="W875" s="50">
        <v>6.4879880892242559E-5</v>
      </c>
      <c r="X875" s="50">
        <v>8.72538788622444E-5</v>
      </c>
      <c r="Y875" s="50">
        <v>8.9635564436328505E-5</v>
      </c>
      <c r="Z875" s="50">
        <v>5.8128802899255358E-5</v>
      </c>
      <c r="AA875" s="50">
        <v>5.0089153155608673E-5</v>
      </c>
      <c r="AB875" s="50">
        <v>5.8074430250584949E-5</v>
      </c>
      <c r="AC875" s="50">
        <v>6.9475519425818893E-5</v>
      </c>
      <c r="AD875" s="50">
        <v>4.9220582031229676E-5</v>
      </c>
      <c r="AE875" s="50">
        <v>4.0532608974118573E-5</v>
      </c>
      <c r="AF875" s="50">
        <v>3.3672502269558226E-5</v>
      </c>
      <c r="AG875" s="30">
        <v>2.5442057487128537E-5</v>
      </c>
      <c r="AH875" s="88">
        <v>2.0459608534109278E-5</v>
      </c>
    </row>
    <row r="876" spans="1:34" ht="15" customHeight="1" x14ac:dyDescent="0.25">
      <c r="A876" s="47" t="s">
        <v>10</v>
      </c>
      <c r="B876" s="47" t="s">
        <v>11</v>
      </c>
      <c r="C876" s="47" t="s">
        <v>12</v>
      </c>
      <c r="D876" s="47" t="s">
        <v>131</v>
      </c>
      <c r="E876" s="47" t="s">
        <v>94</v>
      </c>
      <c r="F876" s="47" t="s">
        <v>94</v>
      </c>
      <c r="G876" s="47" t="s">
        <v>789</v>
      </c>
      <c r="H876" s="48" t="s">
        <v>17</v>
      </c>
      <c r="I876" s="49">
        <v>1</v>
      </c>
      <c r="J876" s="50">
        <v>0.70389164321014441</v>
      </c>
      <c r="K876" s="50">
        <v>0.70236630848518156</v>
      </c>
      <c r="L876" s="50">
        <v>0.72154243599277412</v>
      </c>
      <c r="M876" s="50">
        <v>0.71349265298014597</v>
      </c>
      <c r="N876" s="50">
        <v>0.76005427991875896</v>
      </c>
      <c r="O876" s="50">
        <v>0.79231156105316713</v>
      </c>
      <c r="P876" s="50">
        <v>0.84467586868652433</v>
      </c>
      <c r="Q876" s="50">
        <v>0.61515585890232327</v>
      </c>
      <c r="R876" s="50">
        <v>0.81001763476078237</v>
      </c>
      <c r="S876" s="50">
        <v>0.55258008509302237</v>
      </c>
      <c r="T876" s="50">
        <v>0.93108398127772096</v>
      </c>
      <c r="U876" s="50">
        <v>0.57782012596883181</v>
      </c>
      <c r="V876" s="50">
        <v>0.6219261349086016</v>
      </c>
      <c r="W876" s="50">
        <v>0.55744565533311052</v>
      </c>
      <c r="X876" s="50">
        <v>0.74967386746228049</v>
      </c>
      <c r="Y876" s="50">
        <v>0.77014876963693468</v>
      </c>
      <c r="Z876" s="50">
        <v>0.49944267451040192</v>
      </c>
      <c r="AA876" s="50">
        <v>0.43036600391298979</v>
      </c>
      <c r="AB876" s="50">
        <v>0.49897550471302593</v>
      </c>
      <c r="AC876" s="50">
        <v>0.59693366290663585</v>
      </c>
      <c r="AD876" s="50">
        <v>0.42290324081232555</v>
      </c>
      <c r="AE876" s="50">
        <v>0.34825617630562666</v>
      </c>
      <c r="AF876" s="50">
        <v>0.28931413950004436</v>
      </c>
      <c r="AG876" s="30">
        <v>0.21859815792940834</v>
      </c>
      <c r="AH876" s="88">
        <v>0.17578895652506693</v>
      </c>
    </row>
    <row r="877" spans="1:34" ht="15" customHeight="1" x14ac:dyDescent="0.25">
      <c r="A877" s="47" t="s">
        <v>10</v>
      </c>
      <c r="B877" s="47" t="s">
        <v>11</v>
      </c>
      <c r="C877" s="47" t="s">
        <v>12</v>
      </c>
      <c r="D877" s="47" t="s">
        <v>131</v>
      </c>
      <c r="E877" s="47" t="s">
        <v>94</v>
      </c>
      <c r="F877" s="47" t="s">
        <v>94</v>
      </c>
      <c r="G877" s="47" t="s">
        <v>789</v>
      </c>
      <c r="H877" s="48" t="s">
        <v>18</v>
      </c>
      <c r="I877" s="49">
        <v>298</v>
      </c>
      <c r="J877" s="50">
        <v>4.882674806252865E-4</v>
      </c>
      <c r="K877" s="50">
        <v>4.8720940393059617E-4</v>
      </c>
      <c r="L877" s="50">
        <v>5.005112800880976E-4</v>
      </c>
      <c r="M877" s="50">
        <v>4.9492739894805291E-4</v>
      </c>
      <c r="N877" s="50">
        <v>5.2722573420807778E-4</v>
      </c>
      <c r="O877" s="50">
        <v>5.4960159495773709E-4</v>
      </c>
      <c r="P877" s="50">
        <v>5.8592506719875302E-4</v>
      </c>
      <c r="Q877" s="50">
        <v>4.2671425966688161E-4</v>
      </c>
      <c r="R877" s="50">
        <v>5.6188374105845711E-4</v>
      </c>
      <c r="S877" s="50">
        <v>3.8330741470605373E-4</v>
      </c>
      <c r="T877" s="50">
        <v>6.4586365554180833E-4</v>
      </c>
      <c r="U877" s="50">
        <v>4.0081563672884522E-4</v>
      </c>
      <c r="V877" s="50">
        <v>4.3141058706416016E-4</v>
      </c>
      <c r="W877" s="50">
        <v>3.8668409011776567E-4</v>
      </c>
      <c r="X877" s="50">
        <v>5.2003311801897658E-4</v>
      </c>
      <c r="Y877" s="50">
        <v>5.3422796404051784E-4</v>
      </c>
      <c r="Z877" s="50">
        <v>3.4644766527956196E-4</v>
      </c>
      <c r="AA877" s="50">
        <v>2.9853135280742769E-4</v>
      </c>
      <c r="AB877" s="50">
        <v>3.4612360429348628E-4</v>
      </c>
      <c r="AC877" s="50">
        <v>4.1407409577788059E-4</v>
      </c>
      <c r="AD877" s="50">
        <v>2.933546689061289E-4</v>
      </c>
      <c r="AE877" s="50">
        <v>2.415743494857467E-4</v>
      </c>
      <c r="AF877" s="50">
        <v>2.0068811352656705E-4</v>
      </c>
      <c r="AG877" s="30">
        <v>1.5163466262328609E-4</v>
      </c>
      <c r="AH877" s="88">
        <v>1.2193926686329131E-4</v>
      </c>
    </row>
    <row r="878" spans="1:34" ht="15" customHeight="1" x14ac:dyDescent="0.25">
      <c r="A878" s="47" t="s">
        <v>10</v>
      </c>
      <c r="B878" s="47" t="s">
        <v>11</v>
      </c>
      <c r="C878" s="47" t="s">
        <v>12</v>
      </c>
      <c r="D878" s="47" t="s">
        <v>131</v>
      </c>
      <c r="E878" s="47" t="s">
        <v>94</v>
      </c>
      <c r="F878" s="47" t="s">
        <v>94</v>
      </c>
      <c r="G878" s="47" t="s">
        <v>133</v>
      </c>
      <c r="H878" s="48" t="s">
        <v>16</v>
      </c>
      <c r="I878" s="49">
        <v>25</v>
      </c>
      <c r="J878" s="50">
        <v>9.8324999999999991E-5</v>
      </c>
      <c r="K878" s="50">
        <v>1.1234999999999997E-4</v>
      </c>
      <c r="L878" s="50">
        <v>1.4430000000000001E-4</v>
      </c>
      <c r="M878" s="50">
        <v>1.4699999999999997E-4</v>
      </c>
      <c r="N878" s="50">
        <v>1.3777499999999997E-4</v>
      </c>
      <c r="O878" s="50">
        <v>2.4269999999999994E-4</v>
      </c>
      <c r="P878" s="50">
        <v>2.5004999999999993E-4</v>
      </c>
      <c r="Q878" s="50">
        <v>2.1892499999999994E-4</v>
      </c>
      <c r="R878" s="50">
        <v>3.8039999999999992E-4</v>
      </c>
      <c r="S878" s="50">
        <v>2.9189999999999989E-4</v>
      </c>
      <c r="T878" s="50">
        <v>3.3299999999999989E-5</v>
      </c>
      <c r="U878" s="50">
        <v>3.3674999999999992E-5</v>
      </c>
      <c r="V878" s="50">
        <v>4.2374999999999993E-5</v>
      </c>
      <c r="W878" s="50">
        <v>5.8499999999999985E-5</v>
      </c>
      <c r="X878" s="50">
        <v>6.104999999999998E-5</v>
      </c>
      <c r="Y878" s="50">
        <v>8.212499999999999E-5</v>
      </c>
      <c r="Z878" s="50">
        <v>9.8924999999999979E-5</v>
      </c>
      <c r="AA878" s="50">
        <v>7.9049999999999997E-5</v>
      </c>
      <c r="AB878" s="50">
        <v>8.2949999999999983E-5</v>
      </c>
      <c r="AC878" s="50">
        <v>7.207499999999999E-5</v>
      </c>
      <c r="AD878" s="50">
        <v>4.1849999999999994E-5</v>
      </c>
      <c r="AE878" s="50">
        <v>3.7724999999999995E-5</v>
      </c>
      <c r="AF878" s="50">
        <v>5.2799999999999982E-5</v>
      </c>
      <c r="AG878" s="30">
        <v>5.1824999999999993E-5</v>
      </c>
      <c r="AH878" s="88">
        <v>5.7524999999999982E-5</v>
      </c>
    </row>
    <row r="879" spans="1:34" ht="15" customHeight="1" x14ac:dyDescent="0.25">
      <c r="A879" s="47" t="s">
        <v>10</v>
      </c>
      <c r="B879" s="47" t="s">
        <v>11</v>
      </c>
      <c r="C879" s="47" t="s">
        <v>12</v>
      </c>
      <c r="D879" s="47" t="s">
        <v>131</v>
      </c>
      <c r="E879" s="47" t="s">
        <v>94</v>
      </c>
      <c r="F879" s="47" t="s">
        <v>94</v>
      </c>
      <c r="G879" s="47" t="s">
        <v>133</v>
      </c>
      <c r="H879" s="48" t="s">
        <v>17</v>
      </c>
      <c r="I879" s="49">
        <v>1</v>
      </c>
      <c r="J879" s="50">
        <v>8.2566780000000006E-2</v>
      </c>
      <c r="K879" s="50">
        <v>9.434403999999999E-2</v>
      </c>
      <c r="L879" s="50">
        <v>0.12117352000000001</v>
      </c>
      <c r="M879" s="50">
        <v>0.12344079999999999</v>
      </c>
      <c r="N879" s="50">
        <v>0.11569425999999997</v>
      </c>
      <c r="O879" s="50">
        <v>0.20380327999999995</v>
      </c>
      <c r="P879" s="50">
        <v>0.20997531999999997</v>
      </c>
      <c r="Q879" s="50">
        <v>0.18383861999999998</v>
      </c>
      <c r="R879" s="50">
        <v>0.31943455999999998</v>
      </c>
      <c r="S879" s="50">
        <v>0.24511815999999995</v>
      </c>
      <c r="T879" s="50">
        <v>2.7963119999999998E-2</v>
      </c>
      <c r="U879" s="50">
        <v>2.8278019999999997E-2</v>
      </c>
      <c r="V879" s="50">
        <v>3.5583700000000003E-2</v>
      </c>
      <c r="W879" s="50">
        <v>4.9124399999999992E-2</v>
      </c>
      <c r="X879" s="50">
        <v>5.1265719999999994E-2</v>
      </c>
      <c r="Y879" s="50">
        <v>6.8963099999999999E-2</v>
      </c>
      <c r="Z879" s="50">
        <v>8.3070619999999998E-2</v>
      </c>
      <c r="AA879" s="50">
        <v>6.6380919999999996E-2</v>
      </c>
      <c r="AB879" s="50">
        <v>6.9655880000000003E-2</v>
      </c>
      <c r="AC879" s="50">
        <v>6.0523779999999992E-2</v>
      </c>
      <c r="AD879" s="50">
        <v>3.5142840000000002E-2</v>
      </c>
      <c r="AE879" s="50">
        <v>3.1678939999999996E-2</v>
      </c>
      <c r="AF879" s="50">
        <v>4.4337919999999989E-2</v>
      </c>
      <c r="AG879" s="30">
        <v>4.3519179999999991E-2</v>
      </c>
      <c r="AH879" s="88">
        <v>4.8305659999999993E-2</v>
      </c>
    </row>
    <row r="880" spans="1:34" ht="15" customHeight="1" x14ac:dyDescent="0.25">
      <c r="A880" s="47" t="s">
        <v>10</v>
      </c>
      <c r="B880" s="47" t="s">
        <v>11</v>
      </c>
      <c r="C880" s="47" t="s">
        <v>12</v>
      </c>
      <c r="D880" s="47" t="s">
        <v>131</v>
      </c>
      <c r="E880" s="47" t="s">
        <v>94</v>
      </c>
      <c r="F880" s="47" t="s">
        <v>94</v>
      </c>
      <c r="G880" s="47" t="s">
        <v>133</v>
      </c>
      <c r="H880" s="48" t="s">
        <v>18</v>
      </c>
      <c r="I880" s="49">
        <v>298</v>
      </c>
      <c r="J880" s="50">
        <v>2.3440679999999999E-4</v>
      </c>
      <c r="K880" s="50">
        <v>2.6784239999999999E-4</v>
      </c>
      <c r="L880" s="50">
        <v>3.4401119999999998E-4</v>
      </c>
      <c r="M880" s="50">
        <v>3.50448E-4</v>
      </c>
      <c r="N880" s="50">
        <v>3.2845559999999995E-4</v>
      </c>
      <c r="O880" s="50">
        <v>5.7859679999999985E-4</v>
      </c>
      <c r="P880" s="50">
        <v>5.9611919999999995E-4</v>
      </c>
      <c r="Q880" s="50">
        <v>5.2191719999999996E-4</v>
      </c>
      <c r="R880" s="50">
        <v>9.0687359999999998E-4</v>
      </c>
      <c r="S880" s="50">
        <v>6.9588959999999987E-4</v>
      </c>
      <c r="T880" s="50">
        <v>7.9387200000000005E-5</v>
      </c>
      <c r="U880" s="50">
        <v>8.02812E-5</v>
      </c>
      <c r="V880" s="50">
        <v>1.0102199999999998E-4</v>
      </c>
      <c r="W880" s="50">
        <v>1.3946400000000001E-4</v>
      </c>
      <c r="X880" s="50">
        <v>1.455432E-4</v>
      </c>
      <c r="Y880" s="50">
        <v>1.9578600000000001E-4</v>
      </c>
      <c r="Z880" s="50">
        <v>2.3583720000000001E-4</v>
      </c>
      <c r="AA880" s="50">
        <v>1.8845520000000001E-4</v>
      </c>
      <c r="AB880" s="50">
        <v>1.9775279999999999E-4</v>
      </c>
      <c r="AC880" s="50">
        <v>1.7182680000000001E-4</v>
      </c>
      <c r="AD880" s="50">
        <v>9.9770400000000003E-5</v>
      </c>
      <c r="AE880" s="50">
        <v>8.9936400000000002E-5</v>
      </c>
      <c r="AF880" s="50">
        <v>1.258752E-4</v>
      </c>
      <c r="AG880" s="30">
        <v>1.235508E-4</v>
      </c>
      <c r="AH880" s="88">
        <v>1.371396E-4</v>
      </c>
    </row>
    <row r="881" spans="1:34" ht="15" customHeight="1" x14ac:dyDescent="0.25">
      <c r="A881" s="47" t="s">
        <v>10</v>
      </c>
      <c r="B881" s="47" t="s">
        <v>11</v>
      </c>
      <c r="C881" s="47" t="s">
        <v>12</v>
      </c>
      <c r="D881" s="47" t="s">
        <v>131</v>
      </c>
      <c r="E881" s="47" t="s">
        <v>94</v>
      </c>
      <c r="F881" s="47" t="s">
        <v>94</v>
      </c>
      <c r="G881" s="47" t="s">
        <v>567</v>
      </c>
      <c r="H881" s="48" t="s">
        <v>16</v>
      </c>
      <c r="I881" s="49">
        <v>25</v>
      </c>
      <c r="J881" s="50">
        <v>0</v>
      </c>
      <c r="K881" s="50">
        <v>0</v>
      </c>
      <c r="L881" s="50">
        <v>0</v>
      </c>
      <c r="M881" s="50">
        <v>0</v>
      </c>
      <c r="N881" s="50">
        <v>0</v>
      </c>
      <c r="O881" s="50">
        <v>0</v>
      </c>
      <c r="P881" s="50">
        <v>0</v>
      </c>
      <c r="Q881" s="50">
        <v>0</v>
      </c>
      <c r="R881" s="50">
        <v>0</v>
      </c>
      <c r="S881" s="50">
        <v>0</v>
      </c>
      <c r="T881" s="50">
        <v>5.7255248784388599E-8</v>
      </c>
      <c r="U881" s="50">
        <v>3.2217763729033209E-8</v>
      </c>
      <c r="V881" s="50">
        <v>1.7504640878901414E-7</v>
      </c>
      <c r="W881" s="50">
        <v>2.1112192077262851E-6</v>
      </c>
      <c r="X881" s="50">
        <v>2.7185505806468918E-6</v>
      </c>
      <c r="Y881" s="50">
        <v>4.1395704871507603E-6</v>
      </c>
      <c r="Z881" s="50">
        <v>4.2043322975736932E-6</v>
      </c>
      <c r="AA881" s="50">
        <v>4.8127568379768009E-6</v>
      </c>
      <c r="AB881" s="50">
        <v>6.2713863812356236E-6</v>
      </c>
      <c r="AC881" s="50">
        <v>1.320772471343271E-5</v>
      </c>
      <c r="AD881" s="50">
        <v>9.5464129530853568E-6</v>
      </c>
      <c r="AE881" s="50">
        <v>1.3133776122087635E-5</v>
      </c>
      <c r="AF881" s="50">
        <v>1.9304095829017404E-5</v>
      </c>
      <c r="AG881" s="30">
        <v>2.8173172348653876E-5</v>
      </c>
      <c r="AH881" s="88">
        <v>4.2182355250303428E-5</v>
      </c>
    </row>
    <row r="882" spans="1:34" ht="15" customHeight="1" x14ac:dyDescent="0.25">
      <c r="A882" s="47" t="s">
        <v>10</v>
      </c>
      <c r="B882" s="47" t="s">
        <v>11</v>
      </c>
      <c r="C882" s="47" t="s">
        <v>12</v>
      </c>
      <c r="D882" s="47" t="s">
        <v>131</v>
      </c>
      <c r="E882" s="47" t="s">
        <v>94</v>
      </c>
      <c r="F882" s="47" t="s">
        <v>94</v>
      </c>
      <c r="G882" s="47" t="s">
        <v>567</v>
      </c>
      <c r="H882" s="48" t="s">
        <v>18</v>
      </c>
      <c r="I882" s="49">
        <v>298</v>
      </c>
      <c r="J882" s="50">
        <v>0</v>
      </c>
      <c r="K882" s="50">
        <v>0</v>
      </c>
      <c r="L882" s="50">
        <v>0</v>
      </c>
      <c r="M882" s="50">
        <v>0</v>
      </c>
      <c r="N882" s="50">
        <v>0</v>
      </c>
      <c r="O882" s="50">
        <v>0</v>
      </c>
      <c r="P882" s="50">
        <v>0</v>
      </c>
      <c r="Q882" s="50">
        <v>0</v>
      </c>
      <c r="R882" s="50">
        <v>0</v>
      </c>
      <c r="S882" s="50">
        <v>0</v>
      </c>
      <c r="T882" s="50">
        <v>3.4124128275495607E-7</v>
      </c>
      <c r="U882" s="50">
        <v>1.9201787182503794E-7</v>
      </c>
      <c r="V882" s="50">
        <v>1.0432765963825244E-6</v>
      </c>
      <c r="W882" s="50">
        <v>1.2582866478048661E-5</v>
      </c>
      <c r="X882" s="50">
        <v>1.6202561460655473E-5</v>
      </c>
      <c r="Y882" s="50">
        <v>2.4671840103418528E-5</v>
      </c>
      <c r="Z882" s="50">
        <v>2.5057820493539214E-5</v>
      </c>
      <c r="AA882" s="50">
        <v>2.8684030754341733E-5</v>
      </c>
      <c r="AB882" s="50">
        <v>3.7377462832164316E-5</v>
      </c>
      <c r="AC882" s="50">
        <v>7.871803929205896E-5</v>
      </c>
      <c r="AD882" s="50">
        <v>5.6896621200388728E-5</v>
      </c>
      <c r="AE882" s="50">
        <v>7.8277305687642309E-5</v>
      </c>
      <c r="AF882" s="50">
        <v>1.1505241114094374E-4</v>
      </c>
      <c r="AG882" s="30">
        <v>1.679121071979771E-4</v>
      </c>
      <c r="AH882" s="88">
        <v>2.5140683729180839E-4</v>
      </c>
    </row>
    <row r="883" spans="1:34" ht="15" customHeight="1" x14ac:dyDescent="0.25">
      <c r="A883" s="47" t="s">
        <v>10</v>
      </c>
      <c r="B883" s="47" t="s">
        <v>11</v>
      </c>
      <c r="C883" s="47" t="s">
        <v>12</v>
      </c>
      <c r="D883" s="47" t="s">
        <v>131</v>
      </c>
      <c r="E883" s="47" t="s">
        <v>134</v>
      </c>
      <c r="F883" s="47" t="s">
        <v>94</v>
      </c>
      <c r="G883" s="47" t="s">
        <v>135</v>
      </c>
      <c r="H883" s="48" t="s">
        <v>16</v>
      </c>
      <c r="I883" s="49">
        <v>25</v>
      </c>
      <c r="J883" s="50">
        <v>2.5468205434278202E-6</v>
      </c>
      <c r="K883" s="50">
        <v>3.1694167039358992E-6</v>
      </c>
      <c r="L883" s="50">
        <v>4.115207115196596E-6</v>
      </c>
      <c r="M883" s="50">
        <v>2.3981624983382707E-5</v>
      </c>
      <c r="N883" s="50">
        <v>3.321468935157542E-5</v>
      </c>
      <c r="O883" s="50">
        <v>3.1666383928571428E-5</v>
      </c>
      <c r="P883" s="50">
        <v>3.0190944316564269E-5</v>
      </c>
      <c r="Q883" s="50">
        <v>3.2242643676606929E-5</v>
      </c>
      <c r="R883" s="50">
        <v>3.0002031923621514E-5</v>
      </c>
      <c r="S883" s="50">
        <v>2.4882194026256054E-5</v>
      </c>
      <c r="T883" s="50">
        <v>3.3638419000560619E-5</v>
      </c>
      <c r="U883" s="50">
        <v>3.0764018135341236E-5</v>
      </c>
      <c r="V883" s="50">
        <v>4.183704697047084E-5</v>
      </c>
      <c r="W883" s="50">
        <v>3.8638398234126466E-5</v>
      </c>
      <c r="X883" s="50">
        <v>4.9485901946094327E-5</v>
      </c>
      <c r="Y883" s="50">
        <v>1.6991276340221075E-5</v>
      </c>
      <c r="Z883" s="50">
        <v>8.1807961205321163E-6</v>
      </c>
      <c r="AA883" s="50">
        <v>8.8208636871517034E-6</v>
      </c>
      <c r="AB883" s="50">
        <v>3.3253815742267476E-6</v>
      </c>
      <c r="AC883" s="50">
        <v>6.3661383018121892E-6</v>
      </c>
      <c r="AD883" s="50">
        <v>7.3285248011859414E-6</v>
      </c>
      <c r="AE883" s="50">
        <v>4.3169237525801023E-6</v>
      </c>
      <c r="AF883" s="50">
        <v>6.7111143917766896E-6</v>
      </c>
      <c r="AG883" s="30">
        <v>4.6510571651527571E-6</v>
      </c>
      <c r="AH883" s="88">
        <v>3.3738810516872677E-6</v>
      </c>
    </row>
    <row r="884" spans="1:34" ht="15" customHeight="1" x14ac:dyDescent="0.25">
      <c r="A884" s="47" t="s">
        <v>10</v>
      </c>
      <c r="B884" s="47" t="s">
        <v>11</v>
      </c>
      <c r="C884" s="47" t="s">
        <v>12</v>
      </c>
      <c r="D884" s="47" t="s">
        <v>131</v>
      </c>
      <c r="E884" s="47" t="s">
        <v>134</v>
      </c>
      <c r="F884" s="47" t="s">
        <v>94</v>
      </c>
      <c r="G884" s="47" t="s">
        <v>135</v>
      </c>
      <c r="H884" s="48" t="s">
        <v>18</v>
      </c>
      <c r="I884" s="49">
        <v>298</v>
      </c>
      <c r="J884" s="50">
        <v>2.2153208748562418E-5</v>
      </c>
      <c r="K884" s="50">
        <v>2.7568785729587287E-5</v>
      </c>
      <c r="L884" s="50">
        <v>3.5795628593374928E-5</v>
      </c>
      <c r="M884" s="50">
        <v>2.0860124823383485E-4</v>
      </c>
      <c r="N884" s="50">
        <v>2.8891393570029819E-4</v>
      </c>
      <c r="O884" s="50">
        <v>2.7544618928571421E-4</v>
      </c>
      <c r="P884" s="50">
        <v>2.6261225726602815E-4</v>
      </c>
      <c r="Q884" s="50">
        <v>2.80458714618356E-4</v>
      </c>
      <c r="R884" s="50">
        <v>2.6096902579184717E-4</v>
      </c>
      <c r="S884" s="50">
        <v>2.1643473852460128E-4</v>
      </c>
      <c r="T884" s="50">
        <v>2.9259969651730883E-4</v>
      </c>
      <c r="U884" s="50">
        <v>2.6759707018049245E-4</v>
      </c>
      <c r="V884" s="50">
        <v>3.6391446478314411E-4</v>
      </c>
      <c r="W884" s="50">
        <v>3.3609140777489887E-4</v>
      </c>
      <c r="X884" s="50">
        <v>4.3044709952245932E-4</v>
      </c>
      <c r="Y884" s="50">
        <v>1.4779655073883106E-4</v>
      </c>
      <c r="Z884" s="50">
        <v>7.1159660092758273E-5</v>
      </c>
      <c r="AA884" s="50">
        <v>7.6727209974943343E-5</v>
      </c>
      <c r="AB884" s="50">
        <v>2.892542718511179E-5</v>
      </c>
      <c r="AC884" s="50">
        <v>5.5375079758249583E-5</v>
      </c>
      <c r="AD884" s="50">
        <v>6.3746281676045494E-5</v>
      </c>
      <c r="AE884" s="50">
        <v>3.7550236230550812E-5</v>
      </c>
      <c r="AF884" s="50">
        <v>5.8375812320254311E-5</v>
      </c>
      <c r="AG884" s="30">
        <v>4.0456655081966577E-5</v>
      </c>
      <c r="AH884" s="88">
        <v>2.9347293991217027E-5</v>
      </c>
    </row>
    <row r="885" spans="1:34" ht="15" customHeight="1" x14ac:dyDescent="0.25">
      <c r="A885" s="47" t="s">
        <v>10</v>
      </c>
      <c r="B885" s="47" t="s">
        <v>11</v>
      </c>
      <c r="C885" s="47" t="s">
        <v>12</v>
      </c>
      <c r="D885" s="47" t="s">
        <v>131</v>
      </c>
      <c r="E885" s="47" t="s">
        <v>134</v>
      </c>
      <c r="F885" s="47" t="s">
        <v>94</v>
      </c>
      <c r="G885" s="47" t="s">
        <v>136</v>
      </c>
      <c r="H885" s="48" t="s">
        <v>16</v>
      </c>
      <c r="I885" s="49">
        <v>25</v>
      </c>
      <c r="J885" s="50">
        <v>3.5325429262774815E-4</v>
      </c>
      <c r="K885" s="50">
        <v>3.2631061130546573E-4</v>
      </c>
      <c r="L885" s="50">
        <v>3.613827065786582E-4</v>
      </c>
      <c r="M885" s="50">
        <v>3.5064410232558458E-4</v>
      </c>
      <c r="N885" s="50">
        <v>3.1633182814972755E-4</v>
      </c>
      <c r="O885" s="50">
        <v>2.831806547619047E-4</v>
      </c>
      <c r="P885" s="50">
        <v>2.6949009444921873E-4</v>
      </c>
      <c r="Q885" s="50">
        <v>2.8728582967287654E-4</v>
      </c>
      <c r="R885" s="50">
        <v>2.4121125687526248E-4</v>
      </c>
      <c r="S885" s="50">
        <v>1.9665730824835575E-4</v>
      </c>
      <c r="T885" s="50">
        <v>1.6743611842955539E-4</v>
      </c>
      <c r="U885" s="50">
        <v>1.3984495606278447E-4</v>
      </c>
      <c r="V885" s="50">
        <v>2.0639009744812567E-4</v>
      </c>
      <c r="W885" s="50">
        <v>1.8169070768067429E-4</v>
      </c>
      <c r="X885" s="50">
        <v>2.1553934974263849E-4</v>
      </c>
      <c r="Y885" s="50">
        <v>7.962803540180031E-5</v>
      </c>
      <c r="Z885" s="50">
        <v>3.8831680299327913E-5</v>
      </c>
      <c r="AA885" s="50">
        <v>4.2171399636826669E-5</v>
      </c>
      <c r="AB885" s="50">
        <v>1.5645912067182078E-5</v>
      </c>
      <c r="AC885" s="50">
        <v>3.0662725153823896E-5</v>
      </c>
      <c r="AD885" s="50">
        <v>3.5178801005811912E-5</v>
      </c>
      <c r="AE885" s="50">
        <v>2.0794404426947343E-5</v>
      </c>
      <c r="AF885" s="50">
        <v>3.1468062894487454E-5</v>
      </c>
      <c r="AG885" s="30">
        <v>2.2191816094540214E-5</v>
      </c>
      <c r="AH885" s="88">
        <v>1.6151148226834278E-5</v>
      </c>
    </row>
    <row r="886" spans="1:34" ht="15" customHeight="1" x14ac:dyDescent="0.25">
      <c r="A886" s="47" t="s">
        <v>10</v>
      </c>
      <c r="B886" s="47" t="s">
        <v>11</v>
      </c>
      <c r="C886" s="47" t="s">
        <v>12</v>
      </c>
      <c r="D886" s="47" t="s">
        <v>131</v>
      </c>
      <c r="E886" s="47" t="s">
        <v>134</v>
      </c>
      <c r="F886" s="47" t="s">
        <v>94</v>
      </c>
      <c r="G886" s="47" t="s">
        <v>136</v>
      </c>
      <c r="H886" s="48" t="s">
        <v>17</v>
      </c>
      <c r="I886" s="49">
        <v>1</v>
      </c>
      <c r="J886" s="50">
        <v>0.26479765148229684</v>
      </c>
      <c r="K886" s="50">
        <v>0.2429561972005411</v>
      </c>
      <c r="L886" s="50">
        <v>0.26937286257019893</v>
      </c>
      <c r="M886" s="50">
        <v>0.26471876505070013</v>
      </c>
      <c r="N886" s="50">
        <v>0.23662253409255918</v>
      </c>
      <c r="O886" s="50">
        <v>0.21063543462500001</v>
      </c>
      <c r="P886" s="50">
        <v>0.20200842734866215</v>
      </c>
      <c r="Q886" s="50">
        <v>0.21646412694191908</v>
      </c>
      <c r="R886" s="50">
        <v>0.17969635609064868</v>
      </c>
      <c r="S886" s="50">
        <v>0.14718619578539938</v>
      </c>
      <c r="T886" s="50">
        <v>0.12499943421358457</v>
      </c>
      <c r="U886" s="50">
        <v>0.10434251706712538</v>
      </c>
      <c r="V886" s="50">
        <v>0.15192642527484246</v>
      </c>
      <c r="W886" s="50">
        <v>0.13374159726762302</v>
      </c>
      <c r="X886" s="50">
        <v>0.15865605695673232</v>
      </c>
      <c r="Y886" s="50">
        <v>5.8610374681458688E-2</v>
      </c>
      <c r="Z886" s="50">
        <v>2.8580778955514707E-2</v>
      </c>
      <c r="AA886" s="50">
        <v>3.1039069743742501E-2</v>
      </c>
      <c r="AB886" s="50">
        <v>1.1515880752301975E-2</v>
      </c>
      <c r="AC886" s="50">
        <v>2.2568856673771533E-2</v>
      </c>
      <c r="AD886" s="50">
        <v>2.588996923756505E-2</v>
      </c>
      <c r="AE886" s="50">
        <v>1.5304821866936871E-2</v>
      </c>
      <c r="AF886" s="50">
        <v>2.3160726632946348E-2</v>
      </c>
      <c r="AG886" s="30">
        <v>1.6333135957245348E-2</v>
      </c>
      <c r="AH886" s="88">
        <v>1.1887382941879141E-2</v>
      </c>
    </row>
    <row r="887" spans="1:34" ht="15" customHeight="1" x14ac:dyDescent="0.25">
      <c r="A887" s="47" t="s">
        <v>10</v>
      </c>
      <c r="B887" s="47" t="s">
        <v>11</v>
      </c>
      <c r="C887" s="47" t="s">
        <v>12</v>
      </c>
      <c r="D887" s="47" t="s">
        <v>131</v>
      </c>
      <c r="E887" s="47" t="s">
        <v>134</v>
      </c>
      <c r="F887" s="47" t="s">
        <v>94</v>
      </c>
      <c r="G887" s="47" t="s">
        <v>136</v>
      </c>
      <c r="H887" s="48" t="s">
        <v>18</v>
      </c>
      <c r="I887" s="49">
        <v>298</v>
      </c>
      <c r="J887" s="50">
        <v>4.2107911681227572E-3</v>
      </c>
      <c r="K887" s="50">
        <v>3.8896224867611523E-3</v>
      </c>
      <c r="L887" s="50">
        <v>4.307681862417605E-3</v>
      </c>
      <c r="M887" s="50">
        <v>4.1796776997209684E-3</v>
      </c>
      <c r="N887" s="50">
        <v>3.7706753915447517E-3</v>
      </c>
      <c r="O887" s="50">
        <v>3.3755134047619042E-3</v>
      </c>
      <c r="P887" s="50">
        <v>3.2123219258346873E-3</v>
      </c>
      <c r="Q887" s="50">
        <v>3.4244470897006885E-3</v>
      </c>
      <c r="R887" s="50">
        <v>2.8752381819531284E-3</v>
      </c>
      <c r="S887" s="50">
        <v>2.3441551143204009E-3</v>
      </c>
      <c r="T887" s="50">
        <v>1.9958385316803003E-3</v>
      </c>
      <c r="U887" s="50">
        <v>1.6669518762683908E-3</v>
      </c>
      <c r="V887" s="50">
        <v>2.4601699615816579E-3</v>
      </c>
      <c r="W887" s="50">
        <v>2.1657532355536377E-3</v>
      </c>
      <c r="X887" s="50">
        <v>2.5692290489322512E-3</v>
      </c>
      <c r="Y887" s="50">
        <v>9.4916618198945962E-4</v>
      </c>
      <c r="Z887" s="50">
        <v>4.6287362916798874E-4</v>
      </c>
      <c r="AA887" s="50">
        <v>5.0268308367097387E-4</v>
      </c>
      <c r="AB887" s="50">
        <v>1.8649927184081038E-4</v>
      </c>
      <c r="AC887" s="50">
        <v>3.6549968383358083E-4</v>
      </c>
      <c r="AD887" s="50">
        <v>4.1933130798927802E-4</v>
      </c>
      <c r="AE887" s="50">
        <v>2.4786930076921233E-4</v>
      </c>
      <c r="AF887" s="50">
        <v>3.7509930970229039E-4</v>
      </c>
      <c r="AG887" s="30">
        <v>2.6452644784691933E-4</v>
      </c>
      <c r="AH887" s="88">
        <v>1.9252168686386461E-4</v>
      </c>
    </row>
    <row r="888" spans="1:34" ht="15" customHeight="1" x14ac:dyDescent="0.25">
      <c r="A888" s="47" t="s">
        <v>10</v>
      </c>
      <c r="B888" s="47" t="s">
        <v>11</v>
      </c>
      <c r="C888" s="47" t="s">
        <v>12</v>
      </c>
      <c r="D888" s="47" t="s">
        <v>131</v>
      </c>
      <c r="E888" s="47" t="s">
        <v>134</v>
      </c>
      <c r="F888" s="47" t="s">
        <v>137</v>
      </c>
      <c r="G888" s="47" t="s">
        <v>138</v>
      </c>
      <c r="H888" s="48" t="s">
        <v>16</v>
      </c>
      <c r="I888" s="49">
        <v>25</v>
      </c>
      <c r="J888" s="50">
        <v>5.3513042880000009E-3</v>
      </c>
      <c r="K888" s="50">
        <v>5.0905449480000012E-3</v>
      </c>
      <c r="L888" s="50">
        <v>4.7890332480000006E-3</v>
      </c>
      <c r="M888" s="50">
        <v>5.2302371880000005E-3</v>
      </c>
      <c r="N888" s="50">
        <v>4.6782128280000012E-3</v>
      </c>
      <c r="O888" s="50">
        <v>4.5051230280000005E-3</v>
      </c>
      <c r="P888" s="50">
        <v>4.1104634880000006E-3</v>
      </c>
      <c r="Q888" s="50">
        <v>4.9935703080000006E-3</v>
      </c>
      <c r="R888" s="50">
        <v>4.5085707480000013E-3</v>
      </c>
      <c r="S888" s="50">
        <v>3.5260427280000011E-3</v>
      </c>
      <c r="T888" s="50">
        <v>3.1189570680000005E-3</v>
      </c>
      <c r="U888" s="50">
        <v>2.9932140240000022E-3</v>
      </c>
      <c r="V888" s="50">
        <v>3.0330356399999999E-3</v>
      </c>
      <c r="W888" s="50">
        <v>2.94937254E-3</v>
      </c>
      <c r="X888" s="50">
        <v>2.8570577670000014E-3</v>
      </c>
      <c r="Y888" s="50">
        <v>2.9876864704200053E-3</v>
      </c>
      <c r="Z888" s="50">
        <v>2.8292656121999987E-3</v>
      </c>
      <c r="AA888" s="50">
        <v>2.7080021771999931E-3</v>
      </c>
      <c r="AB888" s="50">
        <v>2.6975007306000031E-3</v>
      </c>
      <c r="AC888" s="50">
        <v>2.8925033652000081E-3</v>
      </c>
      <c r="AD888" s="50">
        <v>2.4727143312000006E-3</v>
      </c>
      <c r="AE888" s="50">
        <v>2.5079850090000025E-3</v>
      </c>
      <c r="AF888" s="50">
        <v>2.516461585199992E-3</v>
      </c>
      <c r="AG888" s="30">
        <v>2.2272968465999899E-3</v>
      </c>
      <c r="AH888" s="88">
        <v>2.7184100759999998E-3</v>
      </c>
    </row>
    <row r="889" spans="1:34" ht="15" customHeight="1" x14ac:dyDescent="0.25">
      <c r="A889" s="47" t="s">
        <v>10</v>
      </c>
      <c r="B889" s="47" t="s">
        <v>11</v>
      </c>
      <c r="C889" s="47" t="s">
        <v>12</v>
      </c>
      <c r="D889" s="47" t="s">
        <v>131</v>
      </c>
      <c r="E889" s="47" t="s">
        <v>134</v>
      </c>
      <c r="F889" s="47" t="s">
        <v>137</v>
      </c>
      <c r="G889" s="47" t="s">
        <v>138</v>
      </c>
      <c r="H889" s="48" t="s">
        <v>17</v>
      </c>
      <c r="I889" s="49">
        <v>1</v>
      </c>
      <c r="J889" s="50">
        <v>0.247051881296</v>
      </c>
      <c r="K889" s="50">
        <v>0.235013491766</v>
      </c>
      <c r="L889" s="50">
        <v>0.221093701616</v>
      </c>
      <c r="M889" s="50">
        <v>0.24146261684600001</v>
      </c>
      <c r="N889" s="50">
        <v>0.21597749222599999</v>
      </c>
      <c r="O889" s="50">
        <v>0.207986513126</v>
      </c>
      <c r="P889" s="50">
        <v>0.18976639769600001</v>
      </c>
      <c r="Q889" s="50">
        <v>0.230536495886</v>
      </c>
      <c r="R889" s="50">
        <v>0.20814568286599999</v>
      </c>
      <c r="S889" s="50">
        <v>0.16278563927600001</v>
      </c>
      <c r="T889" s="50">
        <v>0.14399185130600001</v>
      </c>
      <c r="U889" s="50">
        <v>0.13818671410800001</v>
      </c>
      <c r="V889" s="50">
        <v>0.14002514537999999</v>
      </c>
      <c r="W889" s="50">
        <v>0.13616269892999999</v>
      </c>
      <c r="X889" s="50">
        <v>0.13190083357650001</v>
      </c>
      <c r="Y889" s="50">
        <v>0.13793152538439002</v>
      </c>
      <c r="Z889" s="50">
        <v>0.1306177624299</v>
      </c>
      <c r="AA889" s="50">
        <v>0.1250194338474</v>
      </c>
      <c r="AB889" s="50">
        <v>0.1245346170627</v>
      </c>
      <c r="AC889" s="50">
        <v>0.13353723869340001</v>
      </c>
      <c r="AD889" s="50">
        <v>0.11415697829039999</v>
      </c>
      <c r="AE889" s="50">
        <v>0.1157853079155</v>
      </c>
      <c r="AF889" s="50">
        <v>0.1161766431834</v>
      </c>
      <c r="AG889" s="30">
        <v>0.1028268710847</v>
      </c>
      <c r="AH889" s="88">
        <v>0.12549993184200001</v>
      </c>
    </row>
    <row r="890" spans="1:34" ht="15" customHeight="1" x14ac:dyDescent="0.25">
      <c r="A890" s="47" t="s">
        <v>10</v>
      </c>
      <c r="B890" s="47" t="s">
        <v>11</v>
      </c>
      <c r="C890" s="47" t="s">
        <v>12</v>
      </c>
      <c r="D890" s="47" t="s">
        <v>131</v>
      </c>
      <c r="E890" s="47" t="s">
        <v>134</v>
      </c>
      <c r="F890" s="47" t="s">
        <v>137</v>
      </c>
      <c r="G890" s="47" t="s">
        <v>138</v>
      </c>
      <c r="H890" s="48" t="s">
        <v>18</v>
      </c>
      <c r="I890" s="49">
        <v>298</v>
      </c>
      <c r="J890" s="50">
        <v>9.5681320669440003E-4</v>
      </c>
      <c r="K890" s="50">
        <v>9.1018943670240009E-4</v>
      </c>
      <c r="L890" s="50">
        <v>8.5627914474240008E-4</v>
      </c>
      <c r="M890" s="50">
        <v>9.3516640921440018E-4</v>
      </c>
      <c r="N890" s="50">
        <v>8.3646445364640005E-4</v>
      </c>
      <c r="O890" s="50">
        <v>8.0551599740640012E-4</v>
      </c>
      <c r="P890" s="50">
        <v>7.3495087165440008E-4</v>
      </c>
      <c r="Q890" s="50">
        <v>8.9285037107040015E-4</v>
      </c>
      <c r="R890" s="50">
        <v>8.061324497424001E-4</v>
      </c>
      <c r="S890" s="50">
        <v>6.304564397664001E-4</v>
      </c>
      <c r="T890" s="50">
        <v>5.5766952375839994E-4</v>
      </c>
      <c r="U890" s="50">
        <v>5.3518666749120044E-4</v>
      </c>
      <c r="V890" s="50">
        <v>5.4230677243199987E-4</v>
      </c>
      <c r="W890" s="50">
        <v>5.2734781015200002E-4</v>
      </c>
      <c r="X890" s="50">
        <v>5.1084192873960014E-4</v>
      </c>
      <c r="Y890" s="50">
        <v>5.3419834091109704E-4</v>
      </c>
      <c r="Z890" s="50">
        <v>5.0587269146135972E-4</v>
      </c>
      <c r="AA890" s="50">
        <v>4.8419078928335873E-4</v>
      </c>
      <c r="AB890" s="50">
        <v>4.8231313063128048E-4</v>
      </c>
      <c r="AC890" s="50">
        <v>5.1717960169776137E-4</v>
      </c>
      <c r="AD890" s="50">
        <v>4.4212132241856008E-4</v>
      </c>
      <c r="AE890" s="50">
        <v>4.484277196092004E-4</v>
      </c>
      <c r="AF890" s="50">
        <v>4.4994333143375854E-4</v>
      </c>
      <c r="AG890" s="30">
        <v>3.9824067617207824E-4</v>
      </c>
      <c r="AH890" s="88">
        <v>4.8605172158879993E-4</v>
      </c>
    </row>
    <row r="891" spans="1:34" ht="15" customHeight="1" x14ac:dyDescent="0.25">
      <c r="A891" s="47" t="s">
        <v>10</v>
      </c>
      <c r="B891" s="47" t="s">
        <v>11</v>
      </c>
      <c r="C891" s="47" t="s">
        <v>12</v>
      </c>
      <c r="D891" s="47" t="s">
        <v>131</v>
      </c>
      <c r="E891" s="47" t="s">
        <v>134</v>
      </c>
      <c r="F891" s="47" t="s">
        <v>137</v>
      </c>
      <c r="G891" s="47" t="s">
        <v>568</v>
      </c>
      <c r="H891" s="48" t="s">
        <v>16</v>
      </c>
      <c r="I891" s="49">
        <v>25</v>
      </c>
      <c r="J891" s="50">
        <v>0</v>
      </c>
      <c r="K891" s="50">
        <v>0</v>
      </c>
      <c r="L891" s="50">
        <v>0</v>
      </c>
      <c r="M891" s="50">
        <v>0</v>
      </c>
      <c r="N891" s="50">
        <v>0</v>
      </c>
      <c r="O891" s="50">
        <v>0</v>
      </c>
      <c r="P891" s="50">
        <v>0</v>
      </c>
      <c r="Q891" s="50">
        <v>0</v>
      </c>
      <c r="R891" s="50">
        <v>0</v>
      </c>
      <c r="S891" s="50">
        <v>0</v>
      </c>
      <c r="T891" s="50">
        <v>0</v>
      </c>
      <c r="U891" s="50">
        <v>0</v>
      </c>
      <c r="V891" s="50">
        <v>0</v>
      </c>
      <c r="W891" s="50">
        <v>0</v>
      </c>
      <c r="X891" s="50">
        <v>0</v>
      </c>
      <c r="Y891" s="50">
        <v>0</v>
      </c>
      <c r="Z891" s="50">
        <v>0</v>
      </c>
      <c r="AA891" s="50">
        <v>0</v>
      </c>
      <c r="AB891" s="50">
        <v>0</v>
      </c>
      <c r="AC891" s="50">
        <v>3.0522673152255521E-7</v>
      </c>
      <c r="AD891" s="50">
        <v>8.9882574092230132E-7</v>
      </c>
      <c r="AE891" s="50">
        <v>1.5795565086532571E-6</v>
      </c>
      <c r="AF891" s="50">
        <v>2.3819344795747642E-6</v>
      </c>
      <c r="AG891" s="30">
        <v>4.2569423786060437E-6</v>
      </c>
      <c r="AH891" s="88">
        <v>1.6253557426980187E-5</v>
      </c>
    </row>
    <row r="892" spans="1:34" ht="15" customHeight="1" x14ac:dyDescent="0.25">
      <c r="A892" s="47" t="s">
        <v>10</v>
      </c>
      <c r="B892" s="47" t="s">
        <v>11</v>
      </c>
      <c r="C892" s="47" t="s">
        <v>12</v>
      </c>
      <c r="D892" s="47" t="s">
        <v>131</v>
      </c>
      <c r="E892" s="47" t="s">
        <v>134</v>
      </c>
      <c r="F892" s="47" t="s">
        <v>137</v>
      </c>
      <c r="G892" s="47" t="s">
        <v>568</v>
      </c>
      <c r="H892" s="48" t="s">
        <v>18</v>
      </c>
      <c r="I892" s="49">
        <v>298</v>
      </c>
      <c r="J892" s="50">
        <v>0</v>
      </c>
      <c r="K892" s="50">
        <v>0</v>
      </c>
      <c r="L892" s="50">
        <v>0</v>
      </c>
      <c r="M892" s="50">
        <v>0</v>
      </c>
      <c r="N892" s="50">
        <v>0</v>
      </c>
      <c r="O892" s="50">
        <v>0</v>
      </c>
      <c r="P892" s="50">
        <v>0</v>
      </c>
      <c r="Q892" s="50">
        <v>0</v>
      </c>
      <c r="R892" s="50">
        <v>0</v>
      </c>
      <c r="S892" s="50">
        <v>0</v>
      </c>
      <c r="T892" s="50">
        <v>0</v>
      </c>
      <c r="U892" s="50">
        <v>0</v>
      </c>
      <c r="V892" s="50">
        <v>0</v>
      </c>
      <c r="W892" s="50">
        <v>0</v>
      </c>
      <c r="X892" s="50">
        <v>0</v>
      </c>
      <c r="Y892" s="50">
        <v>0</v>
      </c>
      <c r="Z892" s="50">
        <v>0</v>
      </c>
      <c r="AA892" s="50">
        <v>0</v>
      </c>
      <c r="AB892" s="50">
        <v>0</v>
      </c>
      <c r="AC892" s="50">
        <v>1.4553210558995432E-5</v>
      </c>
      <c r="AD892" s="50">
        <v>4.2856011327175327E-5</v>
      </c>
      <c r="AE892" s="50">
        <v>7.5313254332587301E-5</v>
      </c>
      <c r="AF892" s="50">
        <v>1.1357063598612475E-4</v>
      </c>
      <c r="AG892" s="30">
        <v>2.0297101261193619E-4</v>
      </c>
      <c r="AH892" s="88">
        <v>7.7496961811841531E-4</v>
      </c>
    </row>
    <row r="893" spans="1:34" ht="15" customHeight="1" x14ac:dyDescent="0.25">
      <c r="A893" s="47" t="s">
        <v>10</v>
      </c>
      <c r="B893" s="47" t="s">
        <v>11</v>
      </c>
      <c r="C893" s="47" t="s">
        <v>12</v>
      </c>
      <c r="D893" s="47" t="s">
        <v>131</v>
      </c>
      <c r="E893" s="47" t="s">
        <v>134</v>
      </c>
      <c r="F893" s="47" t="s">
        <v>137</v>
      </c>
      <c r="G893" s="47" t="s">
        <v>139</v>
      </c>
      <c r="H893" s="48" t="s">
        <v>16</v>
      </c>
      <c r="I893" s="49">
        <v>25</v>
      </c>
      <c r="J893" s="50">
        <v>5.9825853098944334E-4</v>
      </c>
      <c r="K893" s="50">
        <v>5.7419787440109399E-4</v>
      </c>
      <c r="L893" s="50">
        <v>5.897776292487862E-4</v>
      </c>
      <c r="M893" s="50">
        <v>5.8923443682193323E-4</v>
      </c>
      <c r="N893" s="50">
        <v>6.3193724564223556E-4</v>
      </c>
      <c r="O893" s="50">
        <v>6.5045175650266468E-4</v>
      </c>
      <c r="P893" s="50">
        <v>6.6633734809773469E-4</v>
      </c>
      <c r="Q893" s="50">
        <v>6.8275809368447532E-4</v>
      </c>
      <c r="R893" s="50">
        <v>6.5019020984345536E-4</v>
      </c>
      <c r="S893" s="50">
        <v>5.3954869358647324E-4</v>
      </c>
      <c r="T893" s="50">
        <v>5.734044893252122E-4</v>
      </c>
      <c r="U893" s="50">
        <v>5.6154469930668827E-4</v>
      </c>
      <c r="V893" s="50">
        <v>5.8725463599016304E-4</v>
      </c>
      <c r="W893" s="50">
        <v>5.923176876790466E-4</v>
      </c>
      <c r="X893" s="50">
        <v>5.6222737484148456E-4</v>
      </c>
      <c r="Y893" s="50">
        <v>6.1678456261918648E-4</v>
      </c>
      <c r="Z893" s="50">
        <v>6.5991388898488292E-4</v>
      </c>
      <c r="AA893" s="50">
        <v>6.9036524063007454E-4</v>
      </c>
      <c r="AB893" s="50">
        <v>6.818947902184825E-4</v>
      </c>
      <c r="AC893" s="50">
        <v>6.8959551368967119E-4</v>
      </c>
      <c r="AD893" s="50">
        <v>4.7322806348565734E-4</v>
      </c>
      <c r="AE893" s="50">
        <v>5.6761871623362686E-4</v>
      </c>
      <c r="AF893" s="50">
        <v>6.888199779470929E-4</v>
      </c>
      <c r="AG893" s="30">
        <v>6.8606560527836359E-4</v>
      </c>
      <c r="AH893" s="88">
        <v>6.9503956764096651E-4</v>
      </c>
    </row>
    <row r="894" spans="1:34" ht="15" customHeight="1" x14ac:dyDescent="0.25">
      <c r="A894" s="47" t="s">
        <v>10</v>
      </c>
      <c r="B894" s="47" t="s">
        <v>11</v>
      </c>
      <c r="C894" s="47" t="s">
        <v>12</v>
      </c>
      <c r="D894" s="47" t="s">
        <v>131</v>
      </c>
      <c r="E894" s="47" t="s">
        <v>134</v>
      </c>
      <c r="F894" s="47" t="s">
        <v>137</v>
      </c>
      <c r="G894" s="47" t="s">
        <v>139</v>
      </c>
      <c r="H894" s="48" t="s">
        <v>17</v>
      </c>
      <c r="I894" s="49">
        <v>1</v>
      </c>
      <c r="J894" s="50">
        <v>3.2760692675373599</v>
      </c>
      <c r="K894" s="50">
        <v>3.1443128887766698</v>
      </c>
      <c r="L894" s="50">
        <v>3.2296277709027499</v>
      </c>
      <c r="M894" s="50">
        <v>3.2266532441324798</v>
      </c>
      <c r="N894" s="50">
        <v>3.4604942215145202</v>
      </c>
      <c r="O894" s="50">
        <v>3.5618798548008903</v>
      </c>
      <c r="P894" s="50">
        <v>3.64886950179379</v>
      </c>
      <c r="Q894" s="50">
        <v>3.7387896570112997</v>
      </c>
      <c r="R894" s="50">
        <v>3.5604476228679101</v>
      </c>
      <c r="S894" s="50">
        <v>2.9545736530914</v>
      </c>
      <c r="T894" s="50">
        <v>3.1399683047385198</v>
      </c>
      <c r="U894" s="50">
        <v>3.0750239845382401</v>
      </c>
      <c r="V894" s="50">
        <v>3.2158118364051602</v>
      </c>
      <c r="W894" s="50">
        <v>3.2435371544386</v>
      </c>
      <c r="X894" s="50">
        <v>3.0787623221020097</v>
      </c>
      <c r="Y894" s="50">
        <v>3.3775179886634104</v>
      </c>
      <c r="Z894" s="50">
        <v>3.6136945800821096</v>
      </c>
      <c r="AA894" s="50">
        <v>3.7804464642797204</v>
      </c>
      <c r="AB894" s="50">
        <v>3.7340621992200602</v>
      </c>
      <c r="AC894" s="50">
        <v>3.7762314324110098</v>
      </c>
      <c r="AD894" s="50">
        <v>2.59140126720389</v>
      </c>
      <c r="AE894" s="50">
        <v>3.1082853575970297</v>
      </c>
      <c r="AF894" s="50">
        <v>3.7719845914876804</v>
      </c>
      <c r="AG894" s="30">
        <v>3.7569016211931401</v>
      </c>
      <c r="AH894" s="88">
        <v>3.80604312236912</v>
      </c>
    </row>
    <row r="895" spans="1:34" ht="15" customHeight="1" x14ac:dyDescent="0.25">
      <c r="A895" s="47" t="s">
        <v>10</v>
      </c>
      <c r="B895" s="47" t="s">
        <v>11</v>
      </c>
      <c r="C895" s="47" t="s">
        <v>12</v>
      </c>
      <c r="D895" s="47" t="s">
        <v>131</v>
      </c>
      <c r="E895" s="47" t="s">
        <v>134</v>
      </c>
      <c r="F895" s="47" t="s">
        <v>137</v>
      </c>
      <c r="G895" s="47" t="s">
        <v>139</v>
      </c>
      <c r="H895" s="48" t="s">
        <v>18</v>
      </c>
      <c r="I895" s="49">
        <v>298</v>
      </c>
      <c r="J895" s="50">
        <v>2.8524966757576656E-2</v>
      </c>
      <c r="K895" s="50">
        <v>2.7377754651444163E-2</v>
      </c>
      <c r="L895" s="50">
        <v>2.8120597362582121E-2</v>
      </c>
      <c r="M895" s="50">
        <v>2.8094697947669778E-2</v>
      </c>
      <c r="N895" s="50">
        <v>3.0130767872221791E-2</v>
      </c>
      <c r="O895" s="50">
        <v>3.1013539750047055E-2</v>
      </c>
      <c r="P895" s="50">
        <v>3.1770964757299992E-2</v>
      </c>
      <c r="Q895" s="50">
        <v>3.2553905906875784E-2</v>
      </c>
      <c r="R895" s="50">
        <v>3.1001069205335945E-2</v>
      </c>
      <c r="S895" s="50">
        <v>2.5725681710203046E-2</v>
      </c>
      <c r="T895" s="50">
        <v>2.7339926051026118E-2</v>
      </c>
      <c r="U895" s="50">
        <v>2.6774451262942898E-2</v>
      </c>
      <c r="V895" s="50">
        <v>2.8000301044010974E-2</v>
      </c>
      <c r="W895" s="50">
        <v>2.824170734853694E-2</v>
      </c>
      <c r="X895" s="50">
        <v>2.6807001232441983E-2</v>
      </c>
      <c r="Y895" s="50">
        <v>2.9408287945682812E-2</v>
      </c>
      <c r="Z895" s="50">
        <v>3.146469422679922E-2</v>
      </c>
      <c r="AA895" s="50">
        <v>3.2916614673241952E-2</v>
      </c>
      <c r="AB895" s="50">
        <v>3.2512743597617244E-2</v>
      </c>
      <c r="AC895" s="50">
        <v>3.287991409272352E-2</v>
      </c>
      <c r="AD895" s="50">
        <v>2.2563514066996145E-2</v>
      </c>
      <c r="AE895" s="50">
        <v>2.706406039001933E-2</v>
      </c>
      <c r="AF895" s="50">
        <v>3.2842936548517387E-2</v>
      </c>
      <c r="AG895" s="30">
        <v>3.2711608059672374E-2</v>
      </c>
      <c r="AH895" s="88">
        <v>3.3139486585121287E-2</v>
      </c>
    </row>
    <row r="896" spans="1:34" ht="15" customHeight="1" x14ac:dyDescent="0.25">
      <c r="A896" s="47" t="s">
        <v>10</v>
      </c>
      <c r="B896" s="47" t="s">
        <v>11</v>
      </c>
      <c r="C896" s="47" t="s">
        <v>12</v>
      </c>
      <c r="D896" s="47" t="s">
        <v>131</v>
      </c>
      <c r="E896" s="47" t="s">
        <v>140</v>
      </c>
      <c r="F896" s="47" t="s">
        <v>94</v>
      </c>
      <c r="G896" s="47" t="s">
        <v>663</v>
      </c>
      <c r="H896" s="48" t="s">
        <v>16</v>
      </c>
      <c r="I896" s="49">
        <v>25</v>
      </c>
      <c r="J896" s="50">
        <v>4.8325799999999997E-5</v>
      </c>
      <c r="K896" s="50">
        <v>6.8867749999999988E-5</v>
      </c>
      <c r="L896" s="50">
        <v>7.1279049999999983E-5</v>
      </c>
      <c r="M896" s="50">
        <v>8.7184500000000005E-5</v>
      </c>
      <c r="N896" s="50">
        <v>9.7894500000000003E-5</v>
      </c>
      <c r="O896" s="50">
        <v>2.4068632499999994E-4</v>
      </c>
      <c r="P896" s="50">
        <v>2.5291117499999993E-4</v>
      </c>
      <c r="Q896" s="50">
        <v>2.8363625000000001E-4</v>
      </c>
      <c r="R896" s="50">
        <v>3.0081850000000001E-4</v>
      </c>
      <c r="S896" s="50">
        <v>3.2869135E-4</v>
      </c>
      <c r="T896" s="50">
        <v>3.4710389999999995E-4</v>
      </c>
      <c r="U896" s="50">
        <v>3.7383000000000002E-4</v>
      </c>
      <c r="V896" s="50">
        <v>3.4649467154565267E-4</v>
      </c>
      <c r="W896" s="50">
        <v>3.3852795099909575E-4</v>
      </c>
      <c r="X896" s="50">
        <v>3.9640497100148689E-4</v>
      </c>
      <c r="Y896" s="50">
        <v>4.8392079621555593E-4</v>
      </c>
      <c r="Z896" s="50">
        <v>4.8400143662520335E-4</v>
      </c>
      <c r="AA896" s="50">
        <v>6.099059274498656E-4</v>
      </c>
      <c r="AB896" s="50">
        <v>5.7956736251347065E-4</v>
      </c>
      <c r="AC896" s="50">
        <v>6.2212487030022582E-4</v>
      </c>
      <c r="AD896" s="50">
        <v>5.1639566226344949E-4</v>
      </c>
      <c r="AE896" s="50">
        <v>5.700581736159142E-4</v>
      </c>
      <c r="AF896" s="50">
        <v>6.3473733607758115E-4</v>
      </c>
      <c r="AG896" s="30">
        <v>6.6102501672380201E-4</v>
      </c>
      <c r="AH896" s="88">
        <v>5.6490250365828288E-4</v>
      </c>
    </row>
    <row r="897" spans="1:34" ht="15" customHeight="1" x14ac:dyDescent="0.25">
      <c r="A897" s="47" t="s">
        <v>10</v>
      </c>
      <c r="B897" s="47" t="s">
        <v>11</v>
      </c>
      <c r="C897" s="47" t="s">
        <v>12</v>
      </c>
      <c r="D897" s="47" t="s">
        <v>131</v>
      </c>
      <c r="E897" s="47" t="s">
        <v>140</v>
      </c>
      <c r="F897" s="47" t="s">
        <v>94</v>
      </c>
      <c r="G897" s="47" t="s">
        <v>663</v>
      </c>
      <c r="H897" s="48" t="s">
        <v>17</v>
      </c>
      <c r="I897" s="49">
        <v>1</v>
      </c>
      <c r="J897" s="50">
        <v>0.10248935664000001</v>
      </c>
      <c r="K897" s="50">
        <v>0.14605472420000001</v>
      </c>
      <c r="L897" s="50">
        <v>0.15116860924</v>
      </c>
      <c r="M897" s="50">
        <v>0.18490088760000004</v>
      </c>
      <c r="N897" s="50">
        <v>0.20761465560000003</v>
      </c>
      <c r="O897" s="50">
        <v>0.51044755805999997</v>
      </c>
      <c r="P897" s="50">
        <v>0.53637401993999989</v>
      </c>
      <c r="Q897" s="50">
        <v>0.601535759</v>
      </c>
      <c r="R897" s="50">
        <v>0.63797587479999995</v>
      </c>
      <c r="S897" s="50">
        <v>0.69708861507999997</v>
      </c>
      <c r="T897" s="50">
        <v>0.73613795112000002</v>
      </c>
      <c r="U897" s="50">
        <v>0.79281866400000012</v>
      </c>
      <c r="V897" s="50">
        <v>0.73484589941402023</v>
      </c>
      <c r="W897" s="50">
        <v>0.71795007847888237</v>
      </c>
      <c r="X897" s="50">
        <v>0.84069566249995353</v>
      </c>
      <c r="Y897" s="50">
        <v>1.0262992246139511</v>
      </c>
      <c r="Z897" s="50">
        <v>1.0264702467947315</v>
      </c>
      <c r="AA897" s="50">
        <v>1.2934884909356748</v>
      </c>
      <c r="AB897" s="50">
        <v>1.2291464624185688</v>
      </c>
      <c r="AC897" s="50">
        <v>1.3194024249327192</v>
      </c>
      <c r="AD897" s="50">
        <v>1.0951719205283239</v>
      </c>
      <c r="AE897" s="50">
        <v>1.2089793746046311</v>
      </c>
      <c r="AF897" s="50">
        <v>1.3461509423533342</v>
      </c>
      <c r="AG897" s="30">
        <v>1.4019018554678393</v>
      </c>
      <c r="AH897" s="88">
        <v>1.1980452297584865</v>
      </c>
    </row>
    <row r="898" spans="1:34" ht="15" customHeight="1" x14ac:dyDescent="0.25">
      <c r="A898" s="47" t="s">
        <v>10</v>
      </c>
      <c r="B898" s="47" t="s">
        <v>11</v>
      </c>
      <c r="C898" s="47" t="s">
        <v>12</v>
      </c>
      <c r="D898" s="47" t="s">
        <v>131</v>
      </c>
      <c r="E898" s="47" t="s">
        <v>140</v>
      </c>
      <c r="F898" s="47" t="s">
        <v>94</v>
      </c>
      <c r="G898" s="47" t="s">
        <v>663</v>
      </c>
      <c r="H898" s="48" t="s">
        <v>18</v>
      </c>
      <c r="I898" s="49">
        <v>298</v>
      </c>
      <c r="J898" s="50">
        <v>5.7604353600000001E-5</v>
      </c>
      <c r="K898" s="50">
        <v>8.2090358000000001E-5</v>
      </c>
      <c r="L898" s="50">
        <v>8.4964627599999973E-5</v>
      </c>
      <c r="M898" s="50">
        <v>1.0392392400000001E-4</v>
      </c>
      <c r="N898" s="50">
        <v>1.1669024400000001E-4</v>
      </c>
      <c r="O898" s="50">
        <v>2.8689809939999995E-4</v>
      </c>
      <c r="P898" s="50">
        <v>3.0147012059999996E-4</v>
      </c>
      <c r="Q898" s="50">
        <v>3.3809440999999998E-4</v>
      </c>
      <c r="R898" s="50">
        <v>3.5857565200000003E-4</v>
      </c>
      <c r="S898" s="50">
        <v>3.9180008920000007E-4</v>
      </c>
      <c r="T898" s="50">
        <v>4.1374784879999997E-4</v>
      </c>
      <c r="U898" s="50">
        <v>4.4560536000000004E-4</v>
      </c>
      <c r="V898" s="50">
        <v>4.1302164848241806E-4</v>
      </c>
      <c r="W898" s="50">
        <v>4.0352531759092216E-4</v>
      </c>
      <c r="X898" s="50">
        <v>4.7251472543377246E-4</v>
      </c>
      <c r="Y898" s="50">
        <v>5.7683358908894279E-4</v>
      </c>
      <c r="Z898" s="50">
        <v>5.7692971245724251E-4</v>
      </c>
      <c r="AA898" s="50">
        <v>7.2700786552023979E-4</v>
      </c>
      <c r="AB898" s="50">
        <v>6.9084429611605705E-4</v>
      </c>
      <c r="AC898" s="50">
        <v>7.4157284539786935E-4</v>
      </c>
      <c r="AD898" s="50">
        <v>6.1554362941803188E-4</v>
      </c>
      <c r="AE898" s="50">
        <v>6.795093429501698E-4</v>
      </c>
      <c r="AF898" s="50">
        <v>7.5660690460447667E-4</v>
      </c>
      <c r="AG898" s="30">
        <v>7.8794181993477189E-4</v>
      </c>
      <c r="AH898" s="88">
        <v>6.7336378436067316E-4</v>
      </c>
    </row>
    <row r="899" spans="1:34" ht="15" customHeight="1" x14ac:dyDescent="0.25">
      <c r="A899" s="47" t="s">
        <v>10</v>
      </c>
      <c r="B899" s="47" t="s">
        <v>11</v>
      </c>
      <c r="C899" s="47" t="s">
        <v>12</v>
      </c>
      <c r="D899" s="47" t="s">
        <v>131</v>
      </c>
      <c r="E899" s="47" t="s">
        <v>140</v>
      </c>
      <c r="F899" s="47" t="s">
        <v>141</v>
      </c>
      <c r="G899" s="47" t="s">
        <v>142</v>
      </c>
      <c r="H899" s="48" t="s">
        <v>16</v>
      </c>
      <c r="I899" s="49">
        <v>25</v>
      </c>
      <c r="J899" s="50">
        <v>2.0892752105375045E-7</v>
      </c>
      <c r="K899" s="50">
        <v>2.2472971811085119E-7</v>
      </c>
      <c r="L899" s="50">
        <v>3.2131335326467858E-7</v>
      </c>
      <c r="M899" s="50">
        <v>6.4883026729151108E-8</v>
      </c>
      <c r="N899" s="50">
        <v>8.3205695722757335E-8</v>
      </c>
      <c r="O899" s="50">
        <v>1.2331021061668348E-7</v>
      </c>
      <c r="P899" s="50">
        <v>8.0675128189848123E-7</v>
      </c>
      <c r="Q899" s="50">
        <v>6.3555967816578452E-7</v>
      </c>
      <c r="R899" s="50">
        <v>3.8472733735816641E-7</v>
      </c>
      <c r="S899" s="50">
        <v>2.3942710068468244E-7</v>
      </c>
      <c r="T899" s="50">
        <v>1.7286389820165475E-7</v>
      </c>
      <c r="U899" s="50">
        <v>3.6898672550790113E-7</v>
      </c>
      <c r="V899" s="50">
        <v>5.6997914770793182E-7</v>
      </c>
      <c r="W899" s="50">
        <v>1.5823351298547934E-6</v>
      </c>
      <c r="X899" s="50">
        <v>1.6631953305090789E-6</v>
      </c>
      <c r="Y899" s="50">
        <v>3.0302021529753474E-6</v>
      </c>
      <c r="Z899" s="50">
        <v>3.6125584652737199E-6</v>
      </c>
      <c r="AA899" s="50">
        <v>2.9266874639641122E-6</v>
      </c>
      <c r="AB899" s="50">
        <v>2.7038735232443392E-6</v>
      </c>
      <c r="AC899" s="50">
        <v>2.7993084230347286E-6</v>
      </c>
      <c r="AD899" s="50">
        <v>2.8205740691490808E-6</v>
      </c>
      <c r="AE899" s="50">
        <v>3.1170565635584305E-6</v>
      </c>
      <c r="AF899" s="50">
        <v>2.6938788413657234E-6</v>
      </c>
      <c r="AG899" s="30">
        <v>2.4021992872280599E-6</v>
      </c>
      <c r="AH899" s="88">
        <v>1.822451581154785E-6</v>
      </c>
    </row>
    <row r="900" spans="1:34" ht="15" customHeight="1" x14ac:dyDescent="0.25">
      <c r="A900" s="47" t="s">
        <v>10</v>
      </c>
      <c r="B900" s="47" t="s">
        <v>11</v>
      </c>
      <c r="C900" s="47" t="s">
        <v>12</v>
      </c>
      <c r="D900" s="47" t="s">
        <v>131</v>
      </c>
      <c r="E900" s="47" t="s">
        <v>140</v>
      </c>
      <c r="F900" s="47" t="s">
        <v>141</v>
      </c>
      <c r="G900" s="47" t="s">
        <v>142</v>
      </c>
      <c r="H900" s="48" t="s">
        <v>18</v>
      </c>
      <c r="I900" s="49">
        <v>298</v>
      </c>
      <c r="J900" s="50">
        <v>7.9170506423171159E-6</v>
      </c>
      <c r="K900" s="50">
        <v>8.7079500209011294E-6</v>
      </c>
      <c r="L900" s="50">
        <v>1.2987912879515979E-5</v>
      </c>
      <c r="M900" s="50">
        <v>2.7541207846761818E-6</v>
      </c>
      <c r="N900" s="50">
        <v>3.6541116935782082E-6</v>
      </c>
      <c r="O900" s="50">
        <v>5.6134718922184089E-6</v>
      </c>
      <c r="P900" s="50">
        <v>3.8199150745706822E-5</v>
      </c>
      <c r="Q900" s="50">
        <v>3.1381576012771372E-5</v>
      </c>
      <c r="R900" s="50">
        <v>1.9768013958834798E-5</v>
      </c>
      <c r="S900" s="50">
        <v>1.4022371639938263E-5</v>
      </c>
      <c r="T900" s="50">
        <v>1.1825040975681452E-5</v>
      </c>
      <c r="U900" s="50">
        <v>3.1679354068606058E-5</v>
      </c>
      <c r="V900" s="50">
        <v>5.9636642536718835E-5</v>
      </c>
      <c r="W900" s="50">
        <v>2.015613173013018E-4</v>
      </c>
      <c r="X900" s="50">
        <v>2.6061843959007225E-4</v>
      </c>
      <c r="Y900" s="50">
        <v>5.6595618014592753E-4</v>
      </c>
      <c r="Z900" s="50">
        <v>6.8869040451505128E-4</v>
      </c>
      <c r="AA900" s="50">
        <v>4.0512023718039671E-4</v>
      </c>
      <c r="AB900" s="50">
        <v>3.6847889236365312E-4</v>
      </c>
      <c r="AC900" s="50">
        <v>4.2367579724436209E-4</v>
      </c>
      <c r="AD900" s="50">
        <v>4.4734961834356249E-4</v>
      </c>
      <c r="AE900" s="50">
        <v>4.7128098494662071E-4</v>
      </c>
      <c r="AF900" s="50">
        <v>4.0738354102941044E-4</v>
      </c>
      <c r="AG900" s="30">
        <v>3.6592714530759012E-4</v>
      </c>
      <c r="AH900" s="88">
        <v>2.9510853678468705E-4</v>
      </c>
    </row>
    <row r="901" spans="1:34" ht="15" customHeight="1" x14ac:dyDescent="0.25">
      <c r="A901" s="47" t="s">
        <v>10</v>
      </c>
      <c r="B901" s="47" t="s">
        <v>11</v>
      </c>
      <c r="C901" s="47" t="s">
        <v>12</v>
      </c>
      <c r="D901" s="47" t="s">
        <v>131</v>
      </c>
      <c r="E901" s="47" t="s">
        <v>140</v>
      </c>
      <c r="F901" s="47" t="s">
        <v>141</v>
      </c>
      <c r="G901" s="47" t="s">
        <v>143</v>
      </c>
      <c r="H901" s="48" t="s">
        <v>16</v>
      </c>
      <c r="I901" s="49">
        <v>25</v>
      </c>
      <c r="J901" s="50">
        <v>1.3830504512170199E-3</v>
      </c>
      <c r="K901" s="50">
        <v>1.7089296454807818E-3</v>
      </c>
      <c r="L901" s="50">
        <v>1.9712479044148089E-3</v>
      </c>
      <c r="M901" s="50">
        <v>1.0679968027097341E-2</v>
      </c>
      <c r="N901" s="50">
        <v>1.5218062368311639E-2</v>
      </c>
      <c r="O901" s="50">
        <v>1.4743781368226851E-2</v>
      </c>
      <c r="P901" s="50">
        <v>1.3652542117996465E-2</v>
      </c>
      <c r="Q901" s="50">
        <v>1.2576473688993475E-2</v>
      </c>
      <c r="R901" s="50">
        <v>1.2485128410183986E-2</v>
      </c>
      <c r="S901" s="50">
        <v>1.2071258981857775E-2</v>
      </c>
      <c r="T901" s="50">
        <v>1.7523525701451829E-2</v>
      </c>
      <c r="U901" s="50">
        <v>1.7680558999736855E-2</v>
      </c>
      <c r="V901" s="50">
        <v>1.5344883640188144E-2</v>
      </c>
      <c r="W901" s="50">
        <v>1.5157360891849608E-2</v>
      </c>
      <c r="X901" s="50">
        <v>1.5020592828136932E-2</v>
      </c>
      <c r="Y901" s="50">
        <v>1.3319306119145712E-2</v>
      </c>
      <c r="Z901" s="50">
        <v>1.2672593007246389E-2</v>
      </c>
      <c r="AA901" s="50">
        <v>1.0924247116860408E-2</v>
      </c>
      <c r="AB901" s="50">
        <v>1.0113415123098643E-2</v>
      </c>
      <c r="AC901" s="50">
        <v>8.9577810779114427E-3</v>
      </c>
      <c r="AD901" s="50">
        <v>6.6598069486920927E-3</v>
      </c>
      <c r="AE901" s="50">
        <v>6.8074333864111347E-3</v>
      </c>
      <c r="AF901" s="50">
        <v>6.3816702033363103E-3</v>
      </c>
      <c r="AG901" s="30">
        <v>5.943806411286643E-3</v>
      </c>
      <c r="AH901" s="88">
        <v>5.5412301736201906E-3</v>
      </c>
    </row>
    <row r="902" spans="1:34" ht="15" customHeight="1" x14ac:dyDescent="0.25">
      <c r="A902" s="47" t="s">
        <v>10</v>
      </c>
      <c r="B902" s="47" t="s">
        <v>11</v>
      </c>
      <c r="C902" s="47" t="s">
        <v>12</v>
      </c>
      <c r="D902" s="47" t="s">
        <v>131</v>
      </c>
      <c r="E902" s="47" t="s">
        <v>140</v>
      </c>
      <c r="F902" s="47" t="s">
        <v>141</v>
      </c>
      <c r="G902" s="47" t="s">
        <v>143</v>
      </c>
      <c r="H902" s="48" t="s">
        <v>18</v>
      </c>
      <c r="I902" s="49">
        <v>298</v>
      </c>
      <c r="J902" s="50">
        <v>1.1582085940972309E-2</v>
      </c>
      <c r="K902" s="50">
        <v>1.4449550440211838E-2</v>
      </c>
      <c r="L902" s="50">
        <v>1.6527451414394198E-2</v>
      </c>
      <c r="M902" s="50">
        <v>8.8769760992048682E-2</v>
      </c>
      <c r="N902" s="50">
        <v>0.12276109592798758</v>
      </c>
      <c r="O902" s="50">
        <v>0.11719528889243719</v>
      </c>
      <c r="P902" s="50">
        <v>0.10659918931026346</v>
      </c>
      <c r="Q902" s="50">
        <v>9.665410431596938E-2</v>
      </c>
      <c r="R902" s="50">
        <v>9.4742801538289734E-2</v>
      </c>
      <c r="S902" s="50">
        <v>9.0921821307322459E-2</v>
      </c>
      <c r="T902" s="50">
        <v>0.13342829020274583</v>
      </c>
      <c r="U902" s="50">
        <v>0.13424578774750937</v>
      </c>
      <c r="V902" s="50">
        <v>0.11637184067581781</v>
      </c>
      <c r="W902" s="50">
        <v>0.11354530399948093</v>
      </c>
      <c r="X902" s="50">
        <v>0.11267655193963287</v>
      </c>
      <c r="Y902" s="50">
        <v>9.9653715984474145E-2</v>
      </c>
      <c r="Z902" s="50">
        <v>9.5110306622107621E-2</v>
      </c>
      <c r="AA902" s="50">
        <v>8.1974971559483939E-2</v>
      </c>
      <c r="AB902" s="50">
        <v>7.570936503362366E-2</v>
      </c>
      <c r="AC902" s="50">
        <v>6.73826930550043E-2</v>
      </c>
      <c r="AD902" s="50">
        <v>5.0004440327068619E-2</v>
      </c>
      <c r="AE902" s="50">
        <v>5.1015010969960875E-2</v>
      </c>
      <c r="AF902" s="50">
        <v>4.8027068675170585E-2</v>
      </c>
      <c r="AG902" s="30">
        <v>4.4300112689401629E-2</v>
      </c>
      <c r="AH902" s="88">
        <v>4.1094458794400802E-2</v>
      </c>
    </row>
    <row r="903" spans="1:34" ht="15" customHeight="1" x14ac:dyDescent="0.25">
      <c r="A903" s="47" t="s">
        <v>10</v>
      </c>
      <c r="B903" s="47" t="s">
        <v>11</v>
      </c>
      <c r="C903" s="47" t="s">
        <v>12</v>
      </c>
      <c r="D903" s="47" t="s">
        <v>131</v>
      </c>
      <c r="E903" s="47" t="s">
        <v>140</v>
      </c>
      <c r="F903" s="47" t="s">
        <v>141</v>
      </c>
      <c r="G903" s="47" t="s">
        <v>790</v>
      </c>
      <c r="H903" s="48" t="s">
        <v>16</v>
      </c>
      <c r="I903" s="49">
        <v>25</v>
      </c>
      <c r="J903" s="50">
        <v>4.1037080997645056E-4</v>
      </c>
      <c r="K903" s="50">
        <v>3.5814427406380189E-4</v>
      </c>
      <c r="L903" s="50">
        <v>3.1903960953411423E-4</v>
      </c>
      <c r="M903" s="50">
        <v>2.7871060129627741E-4</v>
      </c>
      <c r="N903" s="50">
        <v>2.4784334453672281E-4</v>
      </c>
      <c r="O903" s="50">
        <v>2.0690219115653105E-4</v>
      </c>
      <c r="P903" s="50">
        <v>1.7902674634298355E-4</v>
      </c>
      <c r="Q903" s="50">
        <v>1.5693360965214802E-4</v>
      </c>
      <c r="R903" s="50">
        <v>1.3494336037293901E-4</v>
      </c>
      <c r="S903" s="50">
        <v>1.2474114901132248E-4</v>
      </c>
      <c r="T903" s="50">
        <v>1.1941197672654921E-4</v>
      </c>
      <c r="U903" s="50">
        <v>1.1079313990810048E-4</v>
      </c>
      <c r="V903" s="50">
        <v>1.0400655281835875E-4</v>
      </c>
      <c r="W903" s="50">
        <v>9.4929159361018453E-5</v>
      </c>
      <c r="X903" s="50">
        <v>9.0179602138812137E-5</v>
      </c>
      <c r="Y903" s="50">
        <v>8.5697970151698888E-5</v>
      </c>
      <c r="Z903" s="50">
        <v>7.8176310374537898E-5</v>
      </c>
      <c r="AA903" s="50">
        <v>6.0189443837606014E-5</v>
      </c>
      <c r="AB903" s="50">
        <v>5.207483935618011E-5</v>
      </c>
      <c r="AC903" s="50">
        <v>4.3004994696594559E-5</v>
      </c>
      <c r="AD903" s="50">
        <v>3.214740453725181E-5</v>
      </c>
      <c r="AE903" s="50">
        <v>3.120664519129471E-5</v>
      </c>
      <c r="AF903" s="50">
        <v>2.3042918923830187E-5</v>
      </c>
      <c r="AG903" s="30">
        <v>1.5088256840429885E-5</v>
      </c>
      <c r="AH903" s="88">
        <v>8.5387067451258897E-6</v>
      </c>
    </row>
    <row r="904" spans="1:34" ht="15" customHeight="1" x14ac:dyDescent="0.25">
      <c r="A904" s="47" t="s">
        <v>10</v>
      </c>
      <c r="B904" s="47" t="s">
        <v>11</v>
      </c>
      <c r="C904" s="47" t="s">
        <v>12</v>
      </c>
      <c r="D904" s="47" t="s">
        <v>131</v>
      </c>
      <c r="E904" s="47" t="s">
        <v>140</v>
      </c>
      <c r="F904" s="47" t="s">
        <v>141</v>
      </c>
      <c r="G904" s="47" t="s">
        <v>790</v>
      </c>
      <c r="H904" s="48" t="s">
        <v>17</v>
      </c>
      <c r="I904" s="49">
        <v>1</v>
      </c>
      <c r="J904" s="50">
        <v>0.33359773486968453</v>
      </c>
      <c r="K904" s="50">
        <v>0.29770922549258055</v>
      </c>
      <c r="L904" s="50">
        <v>0.27665215493829903</v>
      </c>
      <c r="M904" s="50">
        <v>0.25379568263228758</v>
      </c>
      <c r="N904" s="50">
        <v>0.23349892362196323</v>
      </c>
      <c r="O904" s="50">
        <v>0.20205819211134965</v>
      </c>
      <c r="P904" s="50">
        <v>0.18184896029012385</v>
      </c>
      <c r="Q904" s="50">
        <v>0.1662314672412315</v>
      </c>
      <c r="R904" s="50">
        <v>0.14874431399321039</v>
      </c>
      <c r="S904" s="50">
        <v>0.15672445446318095</v>
      </c>
      <c r="T904" s="50">
        <v>0.17523671350742542</v>
      </c>
      <c r="U904" s="50">
        <v>0.2040597292197697</v>
      </c>
      <c r="V904" s="50">
        <v>0.23344994723522094</v>
      </c>
      <c r="W904" s="50">
        <v>0.2594092366302585</v>
      </c>
      <c r="X904" s="50">
        <v>0.30313942285257156</v>
      </c>
      <c r="Y904" s="50">
        <v>0.34336861729410956</v>
      </c>
      <c r="Z904" s="50">
        <v>0.31971512127313378</v>
      </c>
      <c r="AA904" s="50">
        <v>0.17873383806132054</v>
      </c>
      <c r="AB904" s="50">
        <v>0.15224149531305761</v>
      </c>
      <c r="AC904" s="50">
        <v>0.1396306188698333</v>
      </c>
      <c r="AD904" s="50">
        <v>0.10937909799809038</v>
      </c>
      <c r="AE904" s="50">
        <v>0.10121879839901474</v>
      </c>
      <c r="AF904" s="50">
        <v>7.4755262598624042E-2</v>
      </c>
      <c r="AG904" s="30">
        <v>4.9306425831455981E-2</v>
      </c>
      <c r="AH904" s="88">
        <v>2.9661747413560841E-2</v>
      </c>
    </row>
    <row r="905" spans="1:34" ht="15" customHeight="1" x14ac:dyDescent="0.25">
      <c r="A905" s="47" t="s">
        <v>10</v>
      </c>
      <c r="B905" s="47" t="s">
        <v>11</v>
      </c>
      <c r="C905" s="47" t="s">
        <v>12</v>
      </c>
      <c r="D905" s="47" t="s">
        <v>131</v>
      </c>
      <c r="E905" s="47" t="s">
        <v>140</v>
      </c>
      <c r="F905" s="47" t="s">
        <v>141</v>
      </c>
      <c r="G905" s="47" t="s">
        <v>790</v>
      </c>
      <c r="H905" s="48" t="s">
        <v>18</v>
      </c>
      <c r="I905" s="49">
        <v>298</v>
      </c>
      <c r="J905" s="50">
        <v>1.5550495541831501E-2</v>
      </c>
      <c r="K905" s="50">
        <v>1.3877570198709362E-2</v>
      </c>
      <c r="L905" s="50">
        <v>1.2896005135306579E-2</v>
      </c>
      <c r="M905" s="50">
        <v>1.1830561837751009E-2</v>
      </c>
      <c r="N905" s="50">
        <v>1.0884438325770414E-2</v>
      </c>
      <c r="O905" s="50">
        <v>9.4188439764001843E-3</v>
      </c>
      <c r="P905" s="50">
        <v>8.4768005016068876E-3</v>
      </c>
      <c r="Q905" s="50">
        <v>7.7487986879067605E-3</v>
      </c>
      <c r="R905" s="50">
        <v>6.9336435768299325E-3</v>
      </c>
      <c r="S905" s="50">
        <v>7.3056339287726479E-3</v>
      </c>
      <c r="T905" s="50">
        <v>8.1685738460631745E-3</v>
      </c>
      <c r="U905" s="50">
        <v>9.5121446515185459E-3</v>
      </c>
      <c r="V905" s="50">
        <v>1.0882155315413679E-2</v>
      </c>
      <c r="W905" s="50">
        <v>1.2092284403031591E-2</v>
      </c>
      <c r="X905" s="50">
        <v>1.4130912203244953E-2</v>
      </c>
      <c r="Y905" s="50">
        <v>1.6005960455704883E-2</v>
      </c>
      <c r="Z905" s="50">
        <v>1.4903364286799255E-2</v>
      </c>
      <c r="AA905" s="50">
        <v>8.3315905997764991E-3</v>
      </c>
      <c r="AB905" s="50">
        <v>7.096662976660402E-3</v>
      </c>
      <c r="AC905" s="50">
        <v>6.5088131281428353E-3</v>
      </c>
      <c r="AD905" s="50">
        <v>5.0986532521070235E-3</v>
      </c>
      <c r="AE905" s="50">
        <v>4.7182648703183892E-3</v>
      </c>
      <c r="AF905" s="50">
        <v>3.4846800690132166E-3</v>
      </c>
      <c r="AG905" s="30">
        <v>2.298394967745262E-3</v>
      </c>
      <c r="AH905" s="88">
        <v>1.3826678742219064E-3</v>
      </c>
    </row>
    <row r="906" spans="1:34" ht="15" customHeight="1" x14ac:dyDescent="0.25">
      <c r="A906" s="47" t="s">
        <v>10</v>
      </c>
      <c r="B906" s="47" t="s">
        <v>11</v>
      </c>
      <c r="C906" s="47" t="s">
        <v>12</v>
      </c>
      <c r="D906" s="47" t="s">
        <v>131</v>
      </c>
      <c r="E906" s="47" t="s">
        <v>140</v>
      </c>
      <c r="F906" s="47" t="s">
        <v>141</v>
      </c>
      <c r="G906" s="47" t="s">
        <v>144</v>
      </c>
      <c r="H906" s="48" t="s">
        <v>16</v>
      </c>
      <c r="I906" s="49">
        <v>25</v>
      </c>
      <c r="J906" s="50">
        <v>0.35489416152102549</v>
      </c>
      <c r="K906" s="50">
        <v>0.3254975818466464</v>
      </c>
      <c r="L906" s="50">
        <v>0.3202496335477063</v>
      </c>
      <c r="M906" s="50">
        <v>0.28888807318087911</v>
      </c>
      <c r="N906" s="50">
        <v>0.26812899744393004</v>
      </c>
      <c r="O906" s="50">
        <v>0.24391904965329683</v>
      </c>
      <c r="P906" s="50">
        <v>0.22545058308227758</v>
      </c>
      <c r="Q906" s="50">
        <v>0.20730709992423785</v>
      </c>
      <c r="R906" s="50">
        <v>0.1856998892245732</v>
      </c>
      <c r="S906" s="50">
        <v>0.17650040819015111</v>
      </c>
      <c r="T906" s="50">
        <v>0.16136405163735784</v>
      </c>
      <c r="U906" s="50">
        <v>0.14868647597889764</v>
      </c>
      <c r="V906" s="50">
        <v>0.14004356615604929</v>
      </c>
      <c r="W906" s="50">
        <v>0.13185874008285006</v>
      </c>
      <c r="X906" s="50">
        <v>0.12103302283419384</v>
      </c>
      <c r="Y906" s="50">
        <v>0.11547642403081292</v>
      </c>
      <c r="Z906" s="50">
        <v>0.11128274497927859</v>
      </c>
      <c r="AA906" s="50">
        <v>9.66206930960819E-2</v>
      </c>
      <c r="AB906" s="50">
        <v>8.8029647226470262E-2</v>
      </c>
      <c r="AC906" s="50">
        <v>7.9819104988432296E-2</v>
      </c>
      <c r="AD906" s="50">
        <v>5.9142249636981725E-2</v>
      </c>
      <c r="AE906" s="50">
        <v>6.066346835395809E-2</v>
      </c>
      <c r="AF906" s="50">
        <v>5.5358135336894973E-2</v>
      </c>
      <c r="AG906" s="30">
        <v>5.2465951305181724E-2</v>
      </c>
      <c r="AH906" s="88">
        <v>4.9074010839688556E-2</v>
      </c>
    </row>
    <row r="907" spans="1:34" ht="15" customHeight="1" x14ac:dyDescent="0.25">
      <c r="A907" s="47" t="s">
        <v>10</v>
      </c>
      <c r="B907" s="47" t="s">
        <v>11</v>
      </c>
      <c r="C907" s="47" t="s">
        <v>12</v>
      </c>
      <c r="D907" s="47" t="s">
        <v>131</v>
      </c>
      <c r="E907" s="47" t="s">
        <v>140</v>
      </c>
      <c r="F907" s="47" t="s">
        <v>141</v>
      </c>
      <c r="G907" s="47" t="s">
        <v>144</v>
      </c>
      <c r="H907" s="48" t="s">
        <v>17</v>
      </c>
      <c r="I907" s="49">
        <v>1</v>
      </c>
      <c r="J907" s="50">
        <v>64.088745750593475</v>
      </c>
      <c r="K907" s="50">
        <v>62.422461505668224</v>
      </c>
      <c r="L907" s="50">
        <v>63.882206284028292</v>
      </c>
      <c r="M907" s="50">
        <v>60.633056140405259</v>
      </c>
      <c r="N907" s="50">
        <v>58.841723559045271</v>
      </c>
      <c r="O907" s="50">
        <v>57.33669667206113</v>
      </c>
      <c r="P907" s="50">
        <v>56.962167164827584</v>
      </c>
      <c r="Q907" s="50">
        <v>56.591417864901508</v>
      </c>
      <c r="R907" s="50">
        <v>53.327325755335899</v>
      </c>
      <c r="S907" s="50">
        <v>53.547201436489466</v>
      </c>
      <c r="T907" s="50">
        <v>52.024523409278977</v>
      </c>
      <c r="U907" s="50">
        <v>50.91445619804032</v>
      </c>
      <c r="V907" s="50">
        <v>50.917653587793779</v>
      </c>
      <c r="W907" s="50">
        <v>51.366730624763967</v>
      </c>
      <c r="X907" s="50">
        <v>51.579460711474248</v>
      </c>
      <c r="Y907" s="50">
        <v>54.062028736189077</v>
      </c>
      <c r="Z907" s="50">
        <v>56.970090865377685</v>
      </c>
      <c r="AA907" s="50">
        <v>54.53087085051871</v>
      </c>
      <c r="AB907" s="50">
        <v>53.437003745867472</v>
      </c>
      <c r="AC907" s="50">
        <v>52.406638768424052</v>
      </c>
      <c r="AD907" s="50">
        <v>41.233536443187617</v>
      </c>
      <c r="AE907" s="50">
        <v>44.400564160599657</v>
      </c>
      <c r="AF907" s="50">
        <v>42.426451923294955</v>
      </c>
      <c r="AG907" s="30">
        <v>41.081869147767911</v>
      </c>
      <c r="AH907" s="88">
        <v>39.422095296734994</v>
      </c>
    </row>
    <row r="908" spans="1:34" ht="15" customHeight="1" x14ac:dyDescent="0.25">
      <c r="A908" s="47" t="s">
        <v>10</v>
      </c>
      <c r="B908" s="47" t="s">
        <v>11</v>
      </c>
      <c r="C908" s="47" t="s">
        <v>12</v>
      </c>
      <c r="D908" s="47" t="s">
        <v>131</v>
      </c>
      <c r="E908" s="47" t="s">
        <v>140</v>
      </c>
      <c r="F908" s="47" t="s">
        <v>141</v>
      </c>
      <c r="G908" s="47" t="s">
        <v>144</v>
      </c>
      <c r="H908" s="48" t="s">
        <v>18</v>
      </c>
      <c r="I908" s="49">
        <v>298</v>
      </c>
      <c r="J908" s="50">
        <v>2.9719918568905799</v>
      </c>
      <c r="K908" s="50">
        <v>2.7521868670824641</v>
      </c>
      <c r="L908" s="50">
        <v>2.6850556173494242</v>
      </c>
      <c r="M908" s="50">
        <v>2.4011799609001181</v>
      </c>
      <c r="N908" s="50">
        <v>2.1629435324716217</v>
      </c>
      <c r="O908" s="50">
        <v>1.938862410974882</v>
      </c>
      <c r="P908" s="50">
        <v>1.7603204720692593</v>
      </c>
      <c r="Q908" s="50">
        <v>1.5932194156343029</v>
      </c>
      <c r="R908" s="50">
        <v>1.4091747535520032</v>
      </c>
      <c r="S908" s="50">
        <v>1.3294171385315301</v>
      </c>
      <c r="T908" s="50">
        <v>1.2286642469658056</v>
      </c>
      <c r="U908" s="50">
        <v>1.1289537336169817</v>
      </c>
      <c r="V908" s="50">
        <v>1.0620561191942215</v>
      </c>
      <c r="W908" s="50">
        <v>0.98776698889227077</v>
      </c>
      <c r="X908" s="50">
        <v>0.90792579492878389</v>
      </c>
      <c r="Y908" s="50">
        <v>0.86398305289550814</v>
      </c>
      <c r="Z908" s="50">
        <v>0.8351989202743918</v>
      </c>
      <c r="AA908" s="50">
        <v>0.72503656168529229</v>
      </c>
      <c r="AB908" s="50">
        <v>0.65899289355067725</v>
      </c>
      <c r="AC908" s="50">
        <v>0.60041947939798357</v>
      </c>
      <c r="AD908" s="50">
        <v>0.44406318615013929</v>
      </c>
      <c r="AE908" s="50">
        <v>0.45461296907153315</v>
      </c>
      <c r="AF908" s="50">
        <v>0.41661334460130695</v>
      </c>
      <c r="AG908" s="30">
        <v>0.39103688686137472</v>
      </c>
      <c r="AH908" s="88">
        <v>0.36393902673962214</v>
      </c>
    </row>
    <row r="909" spans="1:34" ht="15" customHeight="1" x14ac:dyDescent="0.25">
      <c r="A909" s="47" t="s">
        <v>10</v>
      </c>
      <c r="B909" s="47" t="s">
        <v>11</v>
      </c>
      <c r="C909" s="47" t="s">
        <v>12</v>
      </c>
      <c r="D909" s="47" t="s">
        <v>131</v>
      </c>
      <c r="E909" s="47" t="s">
        <v>140</v>
      </c>
      <c r="F909" s="47" t="s">
        <v>141</v>
      </c>
      <c r="G909" s="47" t="s">
        <v>569</v>
      </c>
      <c r="H909" s="48" t="s">
        <v>16</v>
      </c>
      <c r="I909" s="49">
        <v>25</v>
      </c>
      <c r="J909" s="50">
        <v>0</v>
      </c>
      <c r="K909" s="50">
        <v>0</v>
      </c>
      <c r="L909" s="50">
        <v>0</v>
      </c>
      <c r="M909" s="50">
        <v>0</v>
      </c>
      <c r="N909" s="50">
        <v>0</v>
      </c>
      <c r="O909" s="50">
        <v>0</v>
      </c>
      <c r="P909" s="50">
        <v>0</v>
      </c>
      <c r="Q909" s="50">
        <v>0</v>
      </c>
      <c r="R909" s="50">
        <v>0</v>
      </c>
      <c r="S909" s="50">
        <v>0</v>
      </c>
      <c r="T909" s="50">
        <v>6.3091173755998516E-8</v>
      </c>
      <c r="U909" s="50">
        <v>5.3077427596367271E-8</v>
      </c>
      <c r="V909" s="50">
        <v>2.5151817243112553E-7</v>
      </c>
      <c r="W909" s="50">
        <v>3.0890356434093683E-6</v>
      </c>
      <c r="X909" s="50">
        <v>2.8097067196751936E-6</v>
      </c>
      <c r="Y909" s="50">
        <v>3.9577235919643647E-6</v>
      </c>
      <c r="Z909" s="50">
        <v>5.6543257424801633E-6</v>
      </c>
      <c r="AA909" s="50">
        <v>5.7832312817016095E-6</v>
      </c>
      <c r="AB909" s="50">
        <v>5.6234979307453699E-6</v>
      </c>
      <c r="AC909" s="50">
        <v>8.1755147129446551E-6</v>
      </c>
      <c r="AD909" s="50">
        <v>6.2350420579703305E-6</v>
      </c>
      <c r="AE909" s="50">
        <v>1.0111885265653572E-5</v>
      </c>
      <c r="AF909" s="50">
        <v>1.3210266095610021E-5</v>
      </c>
      <c r="AG909" s="30">
        <v>1.6707927832536436E-5</v>
      </c>
      <c r="AH909" s="88">
        <v>1.7604577365230759E-5</v>
      </c>
    </row>
    <row r="910" spans="1:34" ht="15" customHeight="1" x14ac:dyDescent="0.25">
      <c r="A910" s="47" t="s">
        <v>10</v>
      </c>
      <c r="B910" s="47" t="s">
        <v>11</v>
      </c>
      <c r="C910" s="47" t="s">
        <v>12</v>
      </c>
      <c r="D910" s="47" t="s">
        <v>131</v>
      </c>
      <c r="E910" s="47" t="s">
        <v>140</v>
      </c>
      <c r="F910" s="47" t="s">
        <v>141</v>
      </c>
      <c r="G910" s="47" t="s">
        <v>569</v>
      </c>
      <c r="H910" s="48" t="s">
        <v>18</v>
      </c>
      <c r="I910" s="49">
        <v>298</v>
      </c>
      <c r="J910" s="50">
        <v>0</v>
      </c>
      <c r="K910" s="50">
        <v>0</v>
      </c>
      <c r="L910" s="50">
        <v>0</v>
      </c>
      <c r="M910" s="50">
        <v>0</v>
      </c>
      <c r="N910" s="50">
        <v>0</v>
      </c>
      <c r="O910" s="50">
        <v>0</v>
      </c>
      <c r="P910" s="50">
        <v>0</v>
      </c>
      <c r="Q910" s="50">
        <v>0</v>
      </c>
      <c r="R910" s="50">
        <v>0</v>
      </c>
      <c r="S910" s="50">
        <v>0</v>
      </c>
      <c r="T910" s="50">
        <v>4.3158561309210301E-6</v>
      </c>
      <c r="U910" s="50">
        <v>4.5569623664960714E-6</v>
      </c>
      <c r="V910" s="50">
        <v>2.6316224726961381E-5</v>
      </c>
      <c r="W910" s="50">
        <v>3.9348813138807311E-4</v>
      </c>
      <c r="X910" s="50">
        <v>4.4027383167517402E-4</v>
      </c>
      <c r="Y910" s="50">
        <v>7.3919098895175114E-4</v>
      </c>
      <c r="Z910" s="50">
        <v>1.0779285429650424E-3</v>
      </c>
      <c r="AA910" s="50">
        <v>8.005309953180485E-4</v>
      </c>
      <c r="AB910" s="50">
        <v>7.6635991695499781E-4</v>
      </c>
      <c r="AC910" s="50">
        <v>1.2373655169210579E-3</v>
      </c>
      <c r="AD910" s="50">
        <v>9.8889219591760452E-4</v>
      </c>
      <c r="AE910" s="50">
        <v>1.5288587648291177E-3</v>
      </c>
      <c r="AF910" s="50">
        <v>1.9977308917286073E-3</v>
      </c>
      <c r="AG910" s="30">
        <v>2.5451195361981022E-3</v>
      </c>
      <c r="AH910" s="88">
        <v>2.8506990916456199E-3</v>
      </c>
    </row>
    <row r="911" spans="1:34" ht="15" customHeight="1" x14ac:dyDescent="0.25">
      <c r="A911" s="47" t="s">
        <v>10</v>
      </c>
      <c r="B911" s="47" t="s">
        <v>11</v>
      </c>
      <c r="C911" s="47" t="s">
        <v>12</v>
      </c>
      <c r="D911" s="47" t="s">
        <v>131</v>
      </c>
      <c r="E911" s="47" t="s">
        <v>140</v>
      </c>
      <c r="F911" s="47" t="s">
        <v>145</v>
      </c>
      <c r="G911" s="47" t="s">
        <v>146</v>
      </c>
      <c r="H911" s="48" t="s">
        <v>16</v>
      </c>
      <c r="I911" s="49">
        <v>25</v>
      </c>
      <c r="J911" s="50">
        <v>3.4684808767313807E-8</v>
      </c>
      <c r="K911" s="50">
        <v>3.7277829730239822E-8</v>
      </c>
      <c r="L911" s="50">
        <v>5.4498800643518452E-8</v>
      </c>
      <c r="M911" s="50">
        <v>1.1256312117642236E-8</v>
      </c>
      <c r="N911" s="50">
        <v>1.4886207847228701E-8</v>
      </c>
      <c r="O911" s="50">
        <v>2.2029546629211847E-8</v>
      </c>
      <c r="P911" s="50">
        <v>1.4576887706468578E-7</v>
      </c>
      <c r="Q911" s="50">
        <v>1.1620741921545552E-7</v>
      </c>
      <c r="R911" s="50">
        <v>7.1728978582516767E-8</v>
      </c>
      <c r="S911" s="50">
        <v>4.5087726809944205E-8</v>
      </c>
      <c r="T911" s="50">
        <v>3.3268910828118817E-8</v>
      </c>
      <c r="U911" s="50">
        <v>7.4149499675474174E-8</v>
      </c>
      <c r="V911" s="50">
        <v>1.317566143730424E-7</v>
      </c>
      <c r="W911" s="50">
        <v>3.9783563020418751E-7</v>
      </c>
      <c r="X911" s="50">
        <v>4.6164953788937699E-7</v>
      </c>
      <c r="Y911" s="50">
        <v>1.2445304354174715E-6</v>
      </c>
      <c r="Z911" s="50">
        <v>1.6128361300668642E-6</v>
      </c>
      <c r="AA911" s="50">
        <v>1.621117380116099E-6</v>
      </c>
      <c r="AB911" s="50">
        <v>1.6984358039680548E-6</v>
      </c>
      <c r="AC911" s="50">
        <v>1.9402914356855671E-6</v>
      </c>
      <c r="AD911" s="50">
        <v>1.7059965388074405E-6</v>
      </c>
      <c r="AE911" s="50">
        <v>2.3525498241074129E-6</v>
      </c>
      <c r="AF911" s="50">
        <v>2.2779276548972637E-6</v>
      </c>
      <c r="AG911" s="30">
        <v>2.2036737707534711E-6</v>
      </c>
      <c r="AH911" s="88">
        <v>1.9278166391538439E-6</v>
      </c>
    </row>
    <row r="912" spans="1:34" ht="15" customHeight="1" x14ac:dyDescent="0.25">
      <c r="A912" s="47" t="s">
        <v>10</v>
      </c>
      <c r="B912" s="47" t="s">
        <v>11</v>
      </c>
      <c r="C912" s="47" t="s">
        <v>12</v>
      </c>
      <c r="D912" s="47" t="s">
        <v>131</v>
      </c>
      <c r="E912" s="47" t="s">
        <v>140</v>
      </c>
      <c r="F912" s="47" t="s">
        <v>145</v>
      </c>
      <c r="G912" s="47" t="s">
        <v>146</v>
      </c>
      <c r="H912" s="48" t="s">
        <v>18</v>
      </c>
      <c r="I912" s="49">
        <v>298</v>
      </c>
      <c r="J912" s="50">
        <v>2.0665092197439437E-6</v>
      </c>
      <c r="K912" s="50">
        <v>2.2540828874735643E-6</v>
      </c>
      <c r="L912" s="50">
        <v>3.507768451183107E-6</v>
      </c>
      <c r="M912" s="50">
        <v>7.2794378974220052E-7</v>
      </c>
      <c r="N912" s="50">
        <v>1.0415416856734694E-6</v>
      </c>
      <c r="O912" s="50">
        <v>1.4594272374946958E-6</v>
      </c>
      <c r="P912" s="50">
        <v>9.7683102749284429E-6</v>
      </c>
      <c r="Q912" s="50">
        <v>8.04894305231826E-6</v>
      </c>
      <c r="R912" s="50">
        <v>5.1966789978906743E-6</v>
      </c>
      <c r="S912" s="50">
        <v>4.4090400069439404E-6</v>
      </c>
      <c r="T912" s="50">
        <v>4.3011232980232009E-6</v>
      </c>
      <c r="U912" s="50">
        <v>1.3860694598042589E-5</v>
      </c>
      <c r="V912" s="50">
        <v>3.602976623225272E-5</v>
      </c>
      <c r="W912" s="50">
        <v>1.2882858066410693E-4</v>
      </c>
      <c r="X912" s="50">
        <v>1.8757925746568368E-4</v>
      </c>
      <c r="Y912" s="50">
        <v>6.0055677034374444E-4</v>
      </c>
      <c r="Z912" s="50">
        <v>9.0731621670607162E-4</v>
      </c>
      <c r="AA912" s="50">
        <v>8.7128396237561533E-4</v>
      </c>
      <c r="AB912" s="50">
        <v>9.6724698451436462E-4</v>
      </c>
      <c r="AC912" s="50">
        <v>1.2228388874378293E-3</v>
      </c>
      <c r="AD912" s="50">
        <v>1.1934643861194853E-3</v>
      </c>
      <c r="AE912" s="50">
        <v>1.8206971217296121E-3</v>
      </c>
      <c r="AF912" s="50">
        <v>1.8904957781398625E-3</v>
      </c>
      <c r="AG912" s="30">
        <v>2.0248885760632343E-3</v>
      </c>
      <c r="AH912" s="88">
        <v>1.9485222829396173E-3</v>
      </c>
    </row>
    <row r="913" spans="1:34" ht="15" customHeight="1" x14ac:dyDescent="0.25">
      <c r="A913" s="47" t="s">
        <v>10</v>
      </c>
      <c r="B913" s="47" t="s">
        <v>11</v>
      </c>
      <c r="C913" s="47" t="s">
        <v>12</v>
      </c>
      <c r="D913" s="47" t="s">
        <v>131</v>
      </c>
      <c r="E913" s="47" t="s">
        <v>140</v>
      </c>
      <c r="F913" s="47" t="s">
        <v>145</v>
      </c>
      <c r="G913" s="47" t="s">
        <v>147</v>
      </c>
      <c r="H913" s="48" t="s">
        <v>16</v>
      </c>
      <c r="I913" s="49">
        <v>25</v>
      </c>
      <c r="J913" s="50">
        <v>1.0492444215466435E-3</v>
      </c>
      <c r="K913" s="50">
        <v>1.3451891494257939E-3</v>
      </c>
      <c r="L913" s="50">
        <v>1.5839095256682408E-3</v>
      </c>
      <c r="M913" s="50">
        <v>9.2654400211735956E-3</v>
      </c>
      <c r="N913" s="50">
        <v>1.343636317890474E-2</v>
      </c>
      <c r="O913" s="50">
        <v>1.3503088337821817E-2</v>
      </c>
      <c r="P913" s="50">
        <v>1.2622063025589301E-2</v>
      </c>
      <c r="Q913" s="50">
        <v>1.1780505895774429E-2</v>
      </c>
      <c r="R913" s="50">
        <v>1.190867684270517E-2</v>
      </c>
      <c r="S913" s="50">
        <v>1.1459828373552894E-2</v>
      </c>
      <c r="T913" s="50">
        <v>1.7092115287703654E-2</v>
      </c>
      <c r="U913" s="50">
        <v>1.7566061582841019E-2</v>
      </c>
      <c r="V913" s="50">
        <v>1.5465453860506932E-2</v>
      </c>
      <c r="W913" s="50">
        <v>1.5317371787156959E-2</v>
      </c>
      <c r="X913" s="50">
        <v>1.5624056806460831E-2</v>
      </c>
      <c r="Y913" s="50">
        <v>1.4172497801145675E-2</v>
      </c>
      <c r="Z913" s="50">
        <v>1.3568049966997613E-2</v>
      </c>
      <c r="AA913" s="50">
        <v>1.2618810597764233E-2</v>
      </c>
      <c r="AB913" s="50">
        <v>1.193551957320734E-2</v>
      </c>
      <c r="AC913" s="50">
        <v>1.0807829303574865E-2</v>
      </c>
      <c r="AD913" s="50">
        <v>8.2899824910013676E-3</v>
      </c>
      <c r="AE913" s="50">
        <v>8.7907820313248407E-3</v>
      </c>
      <c r="AF913" s="50">
        <v>8.4662841747438038E-3</v>
      </c>
      <c r="AG913" s="30">
        <v>7.9873570332225519E-3</v>
      </c>
      <c r="AH913" s="88">
        <v>7.5841494664455602E-3</v>
      </c>
    </row>
    <row r="914" spans="1:34" ht="15" customHeight="1" x14ac:dyDescent="0.25">
      <c r="A914" s="47" t="s">
        <v>10</v>
      </c>
      <c r="B914" s="47" t="s">
        <v>11</v>
      </c>
      <c r="C914" s="47" t="s">
        <v>12</v>
      </c>
      <c r="D914" s="47" t="s">
        <v>131</v>
      </c>
      <c r="E914" s="47" t="s">
        <v>140</v>
      </c>
      <c r="F914" s="47" t="s">
        <v>145</v>
      </c>
      <c r="G914" s="47" t="s">
        <v>147</v>
      </c>
      <c r="H914" s="48" t="s">
        <v>18</v>
      </c>
      <c r="I914" s="49">
        <v>298</v>
      </c>
      <c r="J914" s="50">
        <v>1.0428200441423872E-2</v>
      </c>
      <c r="K914" s="50">
        <v>1.342235551036355E-2</v>
      </c>
      <c r="L914" s="50">
        <v>1.5560325728996308E-2</v>
      </c>
      <c r="M914" s="50">
        <v>9.0320311221690042E-2</v>
      </c>
      <c r="N914" s="50">
        <v>0.12776872323592245</v>
      </c>
      <c r="O914" s="50">
        <v>0.12726245677926684</v>
      </c>
      <c r="P914" s="50">
        <v>0.11773198019760868</v>
      </c>
      <c r="Q914" s="50">
        <v>0.10867387288258154</v>
      </c>
      <c r="R914" s="50">
        <v>0.10872428890881405</v>
      </c>
      <c r="S914" s="50">
        <v>0.10444637135423941</v>
      </c>
      <c r="T914" s="50">
        <v>0.15614612445860646</v>
      </c>
      <c r="U914" s="50">
        <v>0.15965053368551985</v>
      </c>
      <c r="V914" s="50">
        <v>0.13971472097878254</v>
      </c>
      <c r="W914" s="50">
        <v>0.13723002854497102</v>
      </c>
      <c r="X914" s="50">
        <v>0.13961142302795579</v>
      </c>
      <c r="Y914" s="50">
        <v>0.12539789598548598</v>
      </c>
      <c r="Z914" s="50">
        <v>0.11967946148965482</v>
      </c>
      <c r="AA914" s="50">
        <v>0.11005747934470207</v>
      </c>
      <c r="AB914" s="50">
        <v>0.10355053220966433</v>
      </c>
      <c r="AC914" s="50">
        <v>9.3110553176806624E-2</v>
      </c>
      <c r="AD914" s="50">
        <v>7.1485561572387446E-2</v>
      </c>
      <c r="AE914" s="50">
        <v>7.5553151365602159E-2</v>
      </c>
      <c r="AF914" s="50">
        <v>7.3026908835030685E-2</v>
      </c>
      <c r="AG914" s="30">
        <v>6.8469817968197261E-2</v>
      </c>
      <c r="AH914" s="88">
        <v>6.4737171540119029E-2</v>
      </c>
    </row>
    <row r="915" spans="1:34" ht="15" customHeight="1" x14ac:dyDescent="0.25">
      <c r="A915" s="47" t="s">
        <v>10</v>
      </c>
      <c r="B915" s="47" t="s">
        <v>11</v>
      </c>
      <c r="C915" s="47" t="s">
        <v>12</v>
      </c>
      <c r="D915" s="47" t="s">
        <v>131</v>
      </c>
      <c r="E915" s="47" t="s">
        <v>140</v>
      </c>
      <c r="F915" s="47" t="s">
        <v>145</v>
      </c>
      <c r="G915" s="47" t="s">
        <v>791</v>
      </c>
      <c r="H915" s="48" t="s">
        <v>16</v>
      </c>
      <c r="I915" s="49">
        <v>25</v>
      </c>
      <c r="J915" s="50">
        <v>6.8127133256221413E-5</v>
      </c>
      <c r="K915" s="50">
        <v>5.9408436853132422E-5</v>
      </c>
      <c r="L915" s="50">
        <v>5.411314500540869E-5</v>
      </c>
      <c r="M915" s="50">
        <v>4.8352453281546948E-5</v>
      </c>
      <c r="N915" s="50">
        <v>4.4341285873256383E-5</v>
      </c>
      <c r="O915" s="50">
        <v>3.6963374281612212E-5</v>
      </c>
      <c r="P915" s="50">
        <v>3.2347674388009148E-5</v>
      </c>
      <c r="Q915" s="50">
        <v>2.8694157908936405E-5</v>
      </c>
      <c r="R915" s="50">
        <v>2.5158985250461367E-5</v>
      </c>
      <c r="S915" s="50">
        <v>2.3490635907536881E-5</v>
      </c>
      <c r="T915" s="50">
        <v>2.2981700903739869E-5</v>
      </c>
      <c r="U915" s="50">
        <v>2.2264367045595915E-5</v>
      </c>
      <c r="V915" s="50">
        <v>2.4042197555935723E-5</v>
      </c>
      <c r="W915" s="50">
        <v>2.3867385123788678E-5</v>
      </c>
      <c r="X915" s="50">
        <v>2.5030957513383465E-5</v>
      </c>
      <c r="Y915" s="50">
        <v>3.519690328335496E-5</v>
      </c>
      <c r="Z915" s="50">
        <v>3.4902017254362238E-5</v>
      </c>
      <c r="AA915" s="50">
        <v>3.3339451070905813E-5</v>
      </c>
      <c r="AB915" s="50">
        <v>3.2710765088707351E-5</v>
      </c>
      <c r="AC915" s="50">
        <v>2.9808156262769346E-5</v>
      </c>
      <c r="AD915" s="50">
        <v>1.9444042073583806E-5</v>
      </c>
      <c r="AE915" s="50">
        <v>2.3552728723007858E-5</v>
      </c>
      <c r="AF915" s="50">
        <v>1.9484952871725004E-5</v>
      </c>
      <c r="AG915" s="30">
        <v>1.3841314508095736E-5</v>
      </c>
      <c r="AH915" s="88">
        <v>9.0323721685260887E-6</v>
      </c>
    </row>
    <row r="916" spans="1:34" ht="15" customHeight="1" x14ac:dyDescent="0.25">
      <c r="A916" s="47" t="s">
        <v>10</v>
      </c>
      <c r="B916" s="47" t="s">
        <v>11</v>
      </c>
      <c r="C916" s="47" t="s">
        <v>12</v>
      </c>
      <c r="D916" s="47" t="s">
        <v>131</v>
      </c>
      <c r="E916" s="47" t="s">
        <v>140</v>
      </c>
      <c r="F916" s="47" t="s">
        <v>145</v>
      </c>
      <c r="G916" s="47" t="s">
        <v>791</v>
      </c>
      <c r="H916" s="48" t="s">
        <v>17</v>
      </c>
      <c r="I916" s="49">
        <v>1</v>
      </c>
      <c r="J916" s="50">
        <v>8.7075708611626931E-2</v>
      </c>
      <c r="K916" s="50">
        <v>7.7063059504835163E-2</v>
      </c>
      <c r="L916" s="50">
        <v>7.471806363706926E-2</v>
      </c>
      <c r="M916" s="50">
        <v>6.7080932711263891E-2</v>
      </c>
      <c r="N916" s="50">
        <v>6.6554851878108084E-2</v>
      </c>
      <c r="O916" s="50">
        <v>5.253241394777896E-2</v>
      </c>
      <c r="P916" s="50">
        <v>4.650252774236651E-2</v>
      </c>
      <c r="Q916" s="50">
        <v>4.2636087262904188E-2</v>
      </c>
      <c r="R916" s="50">
        <v>3.9102382980598351E-2</v>
      </c>
      <c r="S916" s="50">
        <v>4.927871030222325E-2</v>
      </c>
      <c r="T916" s="50">
        <v>6.3738866756220272E-2</v>
      </c>
      <c r="U916" s="50">
        <v>8.9282426035239851E-2</v>
      </c>
      <c r="V916" s="50">
        <v>0.14103991552907966</v>
      </c>
      <c r="W916" s="50">
        <v>0.16580226907467138</v>
      </c>
      <c r="X916" s="50">
        <v>0.21818359413363378</v>
      </c>
      <c r="Y916" s="50">
        <v>0.36436097894783526</v>
      </c>
      <c r="Z916" s="50">
        <v>0.42120917084873227</v>
      </c>
      <c r="AA916" s="50">
        <v>0.38439927790456085</v>
      </c>
      <c r="AB916" s="50">
        <v>0.39962974897945097</v>
      </c>
      <c r="AC916" s="50">
        <v>0.40301039554676771</v>
      </c>
      <c r="AD916" s="50">
        <v>0.29180768842489513</v>
      </c>
      <c r="AE916" s="50">
        <v>0.39103800237323239</v>
      </c>
      <c r="AF916" s="50">
        <v>0.34690775179410777</v>
      </c>
      <c r="AG916" s="30">
        <v>0.27284124633252083</v>
      </c>
      <c r="AH916" s="88">
        <v>0.19584853903571958</v>
      </c>
    </row>
    <row r="917" spans="1:34" ht="15" customHeight="1" x14ac:dyDescent="0.25">
      <c r="A917" s="47" t="s">
        <v>10</v>
      </c>
      <c r="B917" s="47" t="s">
        <v>11</v>
      </c>
      <c r="C917" s="47" t="s">
        <v>12</v>
      </c>
      <c r="D917" s="47" t="s">
        <v>131</v>
      </c>
      <c r="E917" s="47" t="s">
        <v>140</v>
      </c>
      <c r="F917" s="47" t="s">
        <v>145</v>
      </c>
      <c r="G917" s="47" t="s">
        <v>791</v>
      </c>
      <c r="H917" s="48" t="s">
        <v>18</v>
      </c>
      <c r="I917" s="49">
        <v>298</v>
      </c>
      <c r="J917" s="50">
        <v>4.058991644819987E-3</v>
      </c>
      <c r="K917" s="50">
        <v>3.5922568950834182E-3</v>
      </c>
      <c r="L917" s="50">
        <v>3.482946057581622E-3</v>
      </c>
      <c r="M917" s="50">
        <v>3.1269449280760166E-3</v>
      </c>
      <c r="N917" s="50">
        <v>3.1024219268816931E-3</v>
      </c>
      <c r="O917" s="50">
        <v>2.4487728287954243E-3</v>
      </c>
      <c r="P917" s="50">
        <v>2.1676926272417574E-3</v>
      </c>
      <c r="Q917" s="50">
        <v>1.9874603919655715E-3</v>
      </c>
      <c r="R917" s="50">
        <v>1.8227384920713372E-3</v>
      </c>
      <c r="S917" s="50">
        <v>2.2971030218813587E-3</v>
      </c>
      <c r="T917" s="50">
        <v>2.9711561552454259E-3</v>
      </c>
      <c r="U917" s="50">
        <v>4.1618567001579076E-3</v>
      </c>
      <c r="V917" s="50">
        <v>6.5745068038666477E-3</v>
      </c>
      <c r="W917" s="50">
        <v>7.7288234542571927E-3</v>
      </c>
      <c r="X917" s="50">
        <v>1.0170677188332106E-2</v>
      </c>
      <c r="Y917" s="50">
        <v>1.698450914530044E-2</v>
      </c>
      <c r="Z917" s="50">
        <v>1.9634459856330937E-2</v>
      </c>
      <c r="AA917" s="50">
        <v>1.7918584668067925E-2</v>
      </c>
      <c r="AB917" s="50">
        <v>1.8628545641401841E-2</v>
      </c>
      <c r="AC917" s="50">
        <v>1.8786132830637722E-2</v>
      </c>
      <c r="AD917" s="50">
        <v>1.3602472929548205E-2</v>
      </c>
      <c r="AE917" s="50">
        <v>1.8228045568016348E-2</v>
      </c>
      <c r="AF917" s="50">
        <v>1.6170935482545713E-2</v>
      </c>
      <c r="AG917" s="30">
        <v>1.2718361491210401E-2</v>
      </c>
      <c r="AH917" s="88">
        <v>9.1293840299571227E-3</v>
      </c>
    </row>
    <row r="918" spans="1:34" ht="15" customHeight="1" x14ac:dyDescent="0.25">
      <c r="A918" s="47" t="s">
        <v>10</v>
      </c>
      <c r="B918" s="47" t="s">
        <v>11</v>
      </c>
      <c r="C918" s="47" t="s">
        <v>12</v>
      </c>
      <c r="D918" s="47" t="s">
        <v>131</v>
      </c>
      <c r="E918" s="47" t="s">
        <v>140</v>
      </c>
      <c r="F918" s="47" t="s">
        <v>145</v>
      </c>
      <c r="G918" s="47" t="s">
        <v>148</v>
      </c>
      <c r="H918" s="48" t="s">
        <v>16</v>
      </c>
      <c r="I918" s="49">
        <v>25</v>
      </c>
      <c r="J918" s="50">
        <v>0.26923870990226034</v>
      </c>
      <c r="K918" s="50">
        <v>0.25621640798516249</v>
      </c>
      <c r="L918" s="50">
        <v>0.25732250318792765</v>
      </c>
      <c r="M918" s="50">
        <v>0.25062576106019713</v>
      </c>
      <c r="N918" s="50">
        <v>0.23673701035383268</v>
      </c>
      <c r="O918" s="50">
        <v>0.22339319829063109</v>
      </c>
      <c r="P918" s="50">
        <v>0.20843381724999716</v>
      </c>
      <c r="Q918" s="50">
        <v>0.19418658785337437</v>
      </c>
      <c r="R918" s="50">
        <v>0.17712592917328288</v>
      </c>
      <c r="S918" s="50">
        <v>0.16756035047885884</v>
      </c>
      <c r="T918" s="50">
        <v>0.15739144170332006</v>
      </c>
      <c r="U918" s="50">
        <v>0.14772359819730821</v>
      </c>
      <c r="V918" s="50">
        <v>0.14114393837271708</v>
      </c>
      <c r="W918" s="50">
        <v>0.13325072614198658</v>
      </c>
      <c r="X918" s="50">
        <v>0.12589561849228739</v>
      </c>
      <c r="Y918" s="50">
        <v>0.12287347036106946</v>
      </c>
      <c r="Z918" s="50">
        <v>0.11914608505774035</v>
      </c>
      <c r="AA918" s="50">
        <v>0.11160844431305474</v>
      </c>
      <c r="AB918" s="50">
        <v>0.10388969153400636</v>
      </c>
      <c r="AC918" s="50">
        <v>9.6304124244151995E-2</v>
      </c>
      <c r="AD918" s="50">
        <v>7.3618982914406716E-2</v>
      </c>
      <c r="AE918" s="50">
        <v>7.8337795949401393E-2</v>
      </c>
      <c r="AF918" s="50">
        <v>7.3441229366734889E-2</v>
      </c>
      <c r="AG918" s="30">
        <v>7.050436305704666E-2</v>
      </c>
      <c r="AH918" s="88">
        <v>6.7166427212860605E-2</v>
      </c>
    </row>
    <row r="919" spans="1:34" ht="15" customHeight="1" x14ac:dyDescent="0.25">
      <c r="A919" s="47" t="s">
        <v>10</v>
      </c>
      <c r="B919" s="47" t="s">
        <v>11</v>
      </c>
      <c r="C919" s="47" t="s">
        <v>12</v>
      </c>
      <c r="D919" s="47" t="s">
        <v>131</v>
      </c>
      <c r="E919" s="47" t="s">
        <v>140</v>
      </c>
      <c r="F919" s="47" t="s">
        <v>145</v>
      </c>
      <c r="G919" s="47" t="s">
        <v>148</v>
      </c>
      <c r="H919" s="48" t="s">
        <v>17</v>
      </c>
      <c r="I919" s="49">
        <v>1</v>
      </c>
      <c r="J919" s="50">
        <v>55.804684660594639</v>
      </c>
      <c r="K919" s="50">
        <v>57.566004595705046</v>
      </c>
      <c r="L919" s="50">
        <v>61.001057263891674</v>
      </c>
      <c r="M919" s="50">
        <v>62.872190048127791</v>
      </c>
      <c r="N919" s="50">
        <v>63.234542629288995</v>
      </c>
      <c r="O919" s="50">
        <v>64.157622385282608</v>
      </c>
      <c r="P919" s="50">
        <v>64.441391872012872</v>
      </c>
      <c r="Q919" s="50">
        <v>64.328759126402204</v>
      </c>
      <c r="R919" s="50">
        <v>60.8466179580359</v>
      </c>
      <c r="S919" s="50">
        <v>59.863833887561057</v>
      </c>
      <c r="T919" s="50">
        <v>57.785556840757884</v>
      </c>
      <c r="U919" s="50">
        <v>56.194671346381057</v>
      </c>
      <c r="V919" s="50">
        <v>55.332513964417423</v>
      </c>
      <c r="W919" s="50">
        <v>54.853471596089626</v>
      </c>
      <c r="X919" s="50">
        <v>55.300848166596225</v>
      </c>
      <c r="Y919" s="50">
        <v>56.889676730797127</v>
      </c>
      <c r="Z919" s="50">
        <v>56.737144731279443</v>
      </c>
      <c r="AA919" s="50">
        <v>59.752311337828736</v>
      </c>
      <c r="AB919" s="50">
        <v>60.194461463415678</v>
      </c>
      <c r="AC919" s="50">
        <v>60.681886345088785</v>
      </c>
      <c r="AD919" s="50">
        <v>49.937079247031235</v>
      </c>
      <c r="AE919" s="50">
        <v>56.575371454421663</v>
      </c>
      <c r="AF919" s="50">
        <v>56.607575299507701</v>
      </c>
      <c r="AG919" s="30">
        <v>57.54251219472556</v>
      </c>
      <c r="AH919" s="88">
        <v>58.003721766765061</v>
      </c>
    </row>
    <row r="920" spans="1:34" ht="15" customHeight="1" x14ac:dyDescent="0.25">
      <c r="A920" s="47" t="s">
        <v>10</v>
      </c>
      <c r="B920" s="47" t="s">
        <v>11</v>
      </c>
      <c r="C920" s="47" t="s">
        <v>12</v>
      </c>
      <c r="D920" s="47" t="s">
        <v>131</v>
      </c>
      <c r="E920" s="47" t="s">
        <v>140</v>
      </c>
      <c r="F920" s="47" t="s">
        <v>145</v>
      </c>
      <c r="G920" s="47" t="s">
        <v>148</v>
      </c>
      <c r="H920" s="48" t="s">
        <v>18</v>
      </c>
      <c r="I920" s="49">
        <v>298</v>
      </c>
      <c r="J920" s="50">
        <v>2.6759019879395494</v>
      </c>
      <c r="K920" s="50">
        <v>2.5565383998474718</v>
      </c>
      <c r="L920" s="50">
        <v>2.5279360355608547</v>
      </c>
      <c r="M920" s="50">
        <v>2.4431216097023198</v>
      </c>
      <c r="N920" s="50">
        <v>2.2511735618376001</v>
      </c>
      <c r="O920" s="50">
        <v>2.1054122235587474</v>
      </c>
      <c r="P920" s="50">
        <v>1.9441612670796307</v>
      </c>
      <c r="Q920" s="50">
        <v>1.7913499429128361</v>
      </c>
      <c r="R920" s="50">
        <v>1.6171310172443583</v>
      </c>
      <c r="S920" s="50">
        <v>1.5271669016222393</v>
      </c>
      <c r="T920" s="50">
        <v>1.4378596932707643</v>
      </c>
      <c r="U920" s="50">
        <v>1.3425975526115173</v>
      </c>
      <c r="V920" s="50">
        <v>1.2750926125710393</v>
      </c>
      <c r="W920" s="50">
        <v>1.1938079982778156</v>
      </c>
      <c r="X920" s="50">
        <v>1.1249617604708579</v>
      </c>
      <c r="Y920" s="50">
        <v>1.0871813050814181</v>
      </c>
      <c r="Z920" s="50">
        <v>1.0509497925637676</v>
      </c>
      <c r="AA920" s="50">
        <v>0.97341535951531588</v>
      </c>
      <c r="AB920" s="50">
        <v>0.90132924532194025</v>
      </c>
      <c r="AC920" s="50">
        <v>0.82966986521659336</v>
      </c>
      <c r="AD920" s="50">
        <v>0.63482574803226977</v>
      </c>
      <c r="AE920" s="50">
        <v>0.67328109534764458</v>
      </c>
      <c r="AF920" s="50">
        <v>0.63347577886604789</v>
      </c>
      <c r="AG920" s="30">
        <v>0.60438276195749618</v>
      </c>
      <c r="AH920" s="88">
        <v>0.57332263023736496</v>
      </c>
    </row>
    <row r="921" spans="1:34" ht="15" customHeight="1" x14ac:dyDescent="0.25">
      <c r="A921" s="47" t="s">
        <v>10</v>
      </c>
      <c r="B921" s="47" t="s">
        <v>11</v>
      </c>
      <c r="C921" s="47" t="s">
        <v>12</v>
      </c>
      <c r="D921" s="47" t="s">
        <v>131</v>
      </c>
      <c r="E921" s="47" t="s">
        <v>140</v>
      </c>
      <c r="F921" s="47" t="s">
        <v>145</v>
      </c>
      <c r="G921" s="47" t="s">
        <v>570</v>
      </c>
      <c r="H921" s="48" t="s">
        <v>16</v>
      </c>
      <c r="I921" s="49">
        <v>25</v>
      </c>
      <c r="J921" s="50">
        <v>0</v>
      </c>
      <c r="K921" s="50">
        <v>0</v>
      </c>
      <c r="L921" s="50">
        <v>0</v>
      </c>
      <c r="M921" s="50">
        <v>0</v>
      </c>
      <c r="N921" s="50">
        <v>0</v>
      </c>
      <c r="O921" s="50">
        <v>0</v>
      </c>
      <c r="P921" s="50">
        <v>0</v>
      </c>
      <c r="Q921" s="50">
        <v>0</v>
      </c>
      <c r="R921" s="50">
        <v>0</v>
      </c>
      <c r="S921" s="50">
        <v>0</v>
      </c>
      <c r="T921" s="50">
        <v>1.2142353930264268E-8</v>
      </c>
      <c r="U921" s="50">
        <v>1.0666141701749553E-8</v>
      </c>
      <c r="V921" s="50">
        <v>5.8141044257642493E-8</v>
      </c>
      <c r="W921" s="50">
        <v>7.7665496943857855E-7</v>
      </c>
      <c r="X921" s="50">
        <v>7.7988422944027175E-7</v>
      </c>
      <c r="Y921" s="50">
        <v>1.6254715746713693E-6</v>
      </c>
      <c r="Z921" s="50">
        <v>2.5243884455578434E-6</v>
      </c>
      <c r="AA921" s="50">
        <v>3.2033815907691826E-6</v>
      </c>
      <c r="AB921" s="50">
        <v>3.532395338395088E-6</v>
      </c>
      <c r="AC921" s="50">
        <v>5.6667143389119373E-6</v>
      </c>
      <c r="AD921" s="50">
        <v>3.7712039852316986E-6</v>
      </c>
      <c r="AE921" s="50">
        <v>7.6317876875325163E-6</v>
      </c>
      <c r="AF921" s="50">
        <v>1.1170521110921946E-5</v>
      </c>
      <c r="AG921" s="30">
        <v>1.5327130652298348E-5</v>
      </c>
      <c r="AH921" s="88">
        <v>1.8622386197200439E-5</v>
      </c>
    </row>
    <row r="922" spans="1:34" ht="15" customHeight="1" x14ac:dyDescent="0.25">
      <c r="A922" s="47" t="s">
        <v>10</v>
      </c>
      <c r="B922" s="47" t="s">
        <v>11</v>
      </c>
      <c r="C922" s="47" t="s">
        <v>12</v>
      </c>
      <c r="D922" s="47" t="s">
        <v>131</v>
      </c>
      <c r="E922" s="47" t="s">
        <v>140</v>
      </c>
      <c r="F922" s="47" t="s">
        <v>145</v>
      </c>
      <c r="G922" s="47" t="s">
        <v>570</v>
      </c>
      <c r="H922" s="48" t="s">
        <v>18</v>
      </c>
      <c r="I922" s="49">
        <v>298</v>
      </c>
      <c r="J922" s="50">
        <v>0</v>
      </c>
      <c r="K922" s="50">
        <v>0</v>
      </c>
      <c r="L922" s="50">
        <v>0</v>
      </c>
      <c r="M922" s="50">
        <v>0</v>
      </c>
      <c r="N922" s="50">
        <v>0</v>
      </c>
      <c r="O922" s="50">
        <v>0</v>
      </c>
      <c r="P922" s="50">
        <v>0</v>
      </c>
      <c r="Q922" s="50">
        <v>0</v>
      </c>
      <c r="R922" s="50">
        <v>0</v>
      </c>
      <c r="S922" s="50">
        <v>0</v>
      </c>
      <c r="T922" s="50">
        <v>1.5698067680100335E-6</v>
      </c>
      <c r="U922" s="50">
        <v>1.9938116010821409E-6</v>
      </c>
      <c r="V922" s="50">
        <v>1.5899074540355816E-5</v>
      </c>
      <c r="W922" s="50">
        <v>2.5149923682588309E-4</v>
      </c>
      <c r="X922" s="50">
        <v>3.1688563003101693E-4</v>
      </c>
      <c r="Y922" s="50">
        <v>7.8438255215730493E-4</v>
      </c>
      <c r="Z922" s="50">
        <v>1.4201185918529171E-3</v>
      </c>
      <c r="AA922" s="50">
        <v>1.7216859430663741E-3</v>
      </c>
      <c r="AB922" s="50">
        <v>2.0116737595809132E-3</v>
      </c>
      <c r="AC922" s="50">
        <v>3.5713597092565941E-3</v>
      </c>
      <c r="AD922" s="50">
        <v>2.6382220284644556E-3</v>
      </c>
      <c r="AE922" s="50">
        <v>5.906431283177584E-3</v>
      </c>
      <c r="AF922" s="50">
        <v>9.2706293610420095E-3</v>
      </c>
      <c r="AG922" s="30">
        <v>1.4083632601869171E-2</v>
      </c>
      <c r="AH922" s="88">
        <v>1.8822399251973938E-2</v>
      </c>
    </row>
    <row r="923" spans="1:34" ht="15" customHeight="1" x14ac:dyDescent="0.25">
      <c r="A923" s="47" t="s">
        <v>10</v>
      </c>
      <c r="B923" s="47" t="s">
        <v>11</v>
      </c>
      <c r="C923" s="47" t="s">
        <v>12</v>
      </c>
      <c r="D923" s="47" t="s">
        <v>131</v>
      </c>
      <c r="E923" s="47" t="s">
        <v>140</v>
      </c>
      <c r="F923" s="47" t="s">
        <v>149</v>
      </c>
      <c r="G923" s="47" t="s">
        <v>150</v>
      </c>
      <c r="H923" s="48" t="s">
        <v>16</v>
      </c>
      <c r="I923" s="49">
        <v>25</v>
      </c>
      <c r="J923" s="50">
        <v>0</v>
      </c>
      <c r="K923" s="50">
        <v>0</v>
      </c>
      <c r="L923" s="50">
        <v>0</v>
      </c>
      <c r="M923" s="50">
        <v>0</v>
      </c>
      <c r="N923" s="50">
        <v>0</v>
      </c>
      <c r="O923" s="50">
        <v>0</v>
      </c>
      <c r="P923" s="50">
        <v>0</v>
      </c>
      <c r="Q923" s="50">
        <v>0</v>
      </c>
      <c r="R923" s="50">
        <v>0</v>
      </c>
      <c r="S923" s="50">
        <v>0</v>
      </c>
      <c r="T923" s="50">
        <v>0</v>
      </c>
      <c r="U923" s="50">
        <v>5.5549953036204074E-6</v>
      </c>
      <c r="V923" s="50">
        <v>5.6209703668183663E-6</v>
      </c>
      <c r="W923" s="50">
        <v>4.4907187843632649E-6</v>
      </c>
      <c r="X923" s="50">
        <v>5.5400421553969392E-6</v>
      </c>
      <c r="Y923" s="50">
        <v>5.8584468014010196E-6</v>
      </c>
      <c r="Z923" s="50">
        <v>3.8265233085367343E-6</v>
      </c>
      <c r="AA923" s="50">
        <v>5.1540154443867339E-6</v>
      </c>
      <c r="AB923" s="50">
        <v>7.1777893607795918E-6</v>
      </c>
      <c r="AC923" s="50">
        <v>6.7056142286148605E-6</v>
      </c>
      <c r="AD923" s="50">
        <v>1.425126480819526E-5</v>
      </c>
      <c r="AE923" s="50">
        <v>3.5717335075437683E-5</v>
      </c>
      <c r="AF923" s="50">
        <v>1.0217330922725495E-4</v>
      </c>
      <c r="AG923" s="30">
        <v>1.3493618477860024E-4</v>
      </c>
      <c r="AH923" s="88">
        <v>1.8396864553920001E-4</v>
      </c>
    </row>
    <row r="924" spans="1:34" ht="15" customHeight="1" x14ac:dyDescent="0.25">
      <c r="A924" s="47" t="s">
        <v>10</v>
      </c>
      <c r="B924" s="47" t="s">
        <v>11</v>
      </c>
      <c r="C924" s="47" t="s">
        <v>12</v>
      </c>
      <c r="D924" s="47" t="s">
        <v>131</v>
      </c>
      <c r="E924" s="47" t="s">
        <v>140</v>
      </c>
      <c r="F924" s="47" t="s">
        <v>149</v>
      </c>
      <c r="G924" s="47" t="s">
        <v>150</v>
      </c>
      <c r="H924" s="48" t="s">
        <v>18</v>
      </c>
      <c r="I924" s="49">
        <v>298</v>
      </c>
      <c r="J924" s="50">
        <v>0</v>
      </c>
      <c r="K924" s="50">
        <v>0</v>
      </c>
      <c r="L924" s="50">
        <v>0</v>
      </c>
      <c r="M924" s="50">
        <v>0</v>
      </c>
      <c r="N924" s="50">
        <v>0</v>
      </c>
      <c r="O924" s="50">
        <v>0</v>
      </c>
      <c r="P924" s="50">
        <v>0</v>
      </c>
      <c r="Q924" s="50">
        <v>0</v>
      </c>
      <c r="R924" s="50">
        <v>0</v>
      </c>
      <c r="S924" s="50">
        <v>0</v>
      </c>
      <c r="T924" s="50">
        <v>0</v>
      </c>
      <c r="U924" s="50">
        <v>6.6215544019155269E-6</v>
      </c>
      <c r="V924" s="50">
        <v>6.7001966772474932E-6</v>
      </c>
      <c r="W924" s="50">
        <v>5.3529367909610121E-6</v>
      </c>
      <c r="X924" s="50">
        <v>6.6037302492331525E-6</v>
      </c>
      <c r="Y924" s="50">
        <v>6.9832685872700165E-6</v>
      </c>
      <c r="Z924" s="50">
        <v>4.561215783775788E-6</v>
      </c>
      <c r="AA924" s="50">
        <v>6.143586409708987E-6</v>
      </c>
      <c r="AB924" s="50">
        <v>8.5559249180492766E-6</v>
      </c>
      <c r="AC924" s="50">
        <v>7.9930921605089144E-6</v>
      </c>
      <c r="AD924" s="50">
        <v>1.6987507651368752E-5</v>
      </c>
      <c r="AE924" s="50">
        <v>4.2575063409921721E-5</v>
      </c>
      <c r="AF924" s="50">
        <v>1.2179058459888793E-4</v>
      </c>
      <c r="AG924" s="30">
        <v>1.608439322560915E-4</v>
      </c>
      <c r="AH924" s="88">
        <v>2.1929062548272643E-4</v>
      </c>
    </row>
    <row r="925" spans="1:34" ht="15" customHeight="1" x14ac:dyDescent="0.25">
      <c r="A925" s="47" t="s">
        <v>10</v>
      </c>
      <c r="B925" s="47" t="s">
        <v>11</v>
      </c>
      <c r="C925" s="47" t="s">
        <v>12</v>
      </c>
      <c r="D925" s="47" t="s">
        <v>131</v>
      </c>
      <c r="E925" s="47" t="s">
        <v>140</v>
      </c>
      <c r="F925" s="47" t="s">
        <v>149</v>
      </c>
      <c r="G925" s="47" t="s">
        <v>151</v>
      </c>
      <c r="H925" s="48" t="s">
        <v>16</v>
      </c>
      <c r="I925" s="49">
        <v>25</v>
      </c>
      <c r="J925" s="50">
        <v>2.8855152647313043E-7</v>
      </c>
      <c r="K925" s="50">
        <v>3.443010913040912E-7</v>
      </c>
      <c r="L925" s="50">
        <v>5.1580977915717946E-7</v>
      </c>
      <c r="M925" s="50">
        <v>1.1800029878864386E-7</v>
      </c>
      <c r="N925" s="50">
        <v>1.7664167716443394E-7</v>
      </c>
      <c r="O925" s="50">
        <v>3.1200036156518356E-7</v>
      </c>
      <c r="P925" s="50">
        <v>2.4123513358874734E-6</v>
      </c>
      <c r="Q925" s="50">
        <v>2.1908667779311375E-6</v>
      </c>
      <c r="R925" s="50">
        <v>1.3874919151985103E-6</v>
      </c>
      <c r="S925" s="50">
        <v>8.3010435299729608E-7</v>
      </c>
      <c r="T925" s="50">
        <v>6.0642013298849539E-7</v>
      </c>
      <c r="U925" s="50">
        <v>1.3558097449726526E-6</v>
      </c>
      <c r="V925" s="50">
        <v>1.9061327715164527E-6</v>
      </c>
      <c r="W925" s="50">
        <v>4.8782584498784518E-6</v>
      </c>
      <c r="X925" s="50">
        <v>4.3178653340656921E-6</v>
      </c>
      <c r="Y925" s="50">
        <v>7.6358650977317661E-6</v>
      </c>
      <c r="Z925" s="50">
        <v>9.5985337391618207E-6</v>
      </c>
      <c r="AA925" s="50">
        <v>9.6719257192359414E-6</v>
      </c>
      <c r="AB925" s="50">
        <v>9.2087233282275846E-6</v>
      </c>
      <c r="AC925" s="50">
        <v>9.5302255421257831E-6</v>
      </c>
      <c r="AD925" s="50">
        <v>9.4650996454301823E-6</v>
      </c>
      <c r="AE925" s="50">
        <v>8.4015219326744816E-6</v>
      </c>
      <c r="AF925" s="50">
        <v>6.8833225018406988E-6</v>
      </c>
      <c r="AG925" s="30">
        <v>2.2979317212392993E-6</v>
      </c>
      <c r="AH925" s="88">
        <v>2.2595046060905407E-6</v>
      </c>
    </row>
    <row r="926" spans="1:34" ht="15" customHeight="1" x14ac:dyDescent="0.25">
      <c r="A926" s="47" t="s">
        <v>10</v>
      </c>
      <c r="B926" s="47" t="s">
        <v>11</v>
      </c>
      <c r="C926" s="47" t="s">
        <v>12</v>
      </c>
      <c r="D926" s="47" t="s">
        <v>131</v>
      </c>
      <c r="E926" s="47" t="s">
        <v>140</v>
      </c>
      <c r="F926" s="47" t="s">
        <v>149</v>
      </c>
      <c r="G926" s="47" t="s">
        <v>151</v>
      </c>
      <c r="H926" s="48" t="s">
        <v>18</v>
      </c>
      <c r="I926" s="49">
        <v>298</v>
      </c>
      <c r="J926" s="50">
        <v>4.774582095253472E-6</v>
      </c>
      <c r="K926" s="50">
        <v>5.7513293416876848E-6</v>
      </c>
      <c r="L926" s="50">
        <v>9.2728170565560869E-6</v>
      </c>
      <c r="M926" s="50">
        <v>2.0972601631287404E-6</v>
      </c>
      <c r="N926" s="50">
        <v>3.0237736815154237E-6</v>
      </c>
      <c r="O926" s="50">
        <v>5.3883567849767347E-6</v>
      </c>
      <c r="P926" s="50">
        <v>4.0553167555244937E-5</v>
      </c>
      <c r="Q926" s="50">
        <v>3.6793061314485666E-5</v>
      </c>
      <c r="R926" s="50">
        <v>2.3849877537921579E-5</v>
      </c>
      <c r="S926" s="50">
        <v>1.4862631514673631E-5</v>
      </c>
      <c r="T926" s="50">
        <v>1.2517526997338848E-5</v>
      </c>
      <c r="U926" s="50">
        <v>3.4419535053039672E-5</v>
      </c>
      <c r="V926" s="50">
        <v>7.1017267383131655E-5</v>
      </c>
      <c r="W926" s="50">
        <v>2.6444723712224871E-4</v>
      </c>
      <c r="X926" s="50">
        <v>3.424961667793022E-4</v>
      </c>
      <c r="Y926" s="50">
        <v>7.6396411332184117E-4</v>
      </c>
      <c r="Z926" s="50">
        <v>1.1624516495053359E-3</v>
      </c>
      <c r="AA926" s="50">
        <v>1.3616093247299157E-3</v>
      </c>
      <c r="AB926" s="50">
        <v>1.5927696102101757E-3</v>
      </c>
      <c r="AC926" s="50">
        <v>1.9745951908454449E-3</v>
      </c>
      <c r="AD926" s="50">
        <v>2.2650364402501491E-3</v>
      </c>
      <c r="AE926" s="50">
        <v>2.3177697201336796E-3</v>
      </c>
      <c r="AF926" s="50">
        <v>2.2557927723629388E-3</v>
      </c>
      <c r="AG926" s="30">
        <v>2.5022023479352716E-3</v>
      </c>
      <c r="AH926" s="88">
        <v>2.3528324728631029E-3</v>
      </c>
    </row>
    <row r="927" spans="1:34" ht="15" customHeight="1" x14ac:dyDescent="0.25">
      <c r="A927" s="47" t="s">
        <v>10</v>
      </c>
      <c r="B927" s="47" t="s">
        <v>11</v>
      </c>
      <c r="C927" s="47" t="s">
        <v>12</v>
      </c>
      <c r="D927" s="47" t="s">
        <v>131</v>
      </c>
      <c r="E927" s="47" t="s">
        <v>140</v>
      </c>
      <c r="F927" s="47" t="s">
        <v>149</v>
      </c>
      <c r="G927" s="47" t="s">
        <v>152</v>
      </c>
      <c r="H927" s="48" t="s">
        <v>16</v>
      </c>
      <c r="I927" s="49">
        <v>25</v>
      </c>
      <c r="J927" s="50">
        <v>4.2934391415947059E-6</v>
      </c>
      <c r="K927" s="50">
        <v>5.3717063054316862E-6</v>
      </c>
      <c r="L927" s="50">
        <v>6.4196773421445418E-6</v>
      </c>
      <c r="M927" s="50">
        <v>3.6774996065994073E-5</v>
      </c>
      <c r="N927" s="50">
        <v>5.3219080788663391E-5</v>
      </c>
      <c r="O927" s="50">
        <v>5.3075587517216839E-5</v>
      </c>
      <c r="P927" s="50">
        <v>5.2618983688377333E-5</v>
      </c>
      <c r="Q927" s="50">
        <v>4.9116736712650969E-5</v>
      </c>
      <c r="R927" s="50">
        <v>5.1999448321630404E-5</v>
      </c>
      <c r="S927" s="50">
        <v>5.1434390718225524E-5</v>
      </c>
      <c r="T927" s="50">
        <v>7.7516022796493691E-5</v>
      </c>
      <c r="U927" s="50">
        <v>7.8223542384817275E-5</v>
      </c>
      <c r="V927" s="50">
        <v>6.7196857978304341E-5</v>
      </c>
      <c r="W927" s="50">
        <v>4.5951788316415056E-5</v>
      </c>
      <c r="X927" s="50">
        <v>4.7156640235044383E-5</v>
      </c>
      <c r="Y927" s="50">
        <v>7.4197077695627379E-5</v>
      </c>
      <c r="Z927" s="50">
        <v>6.7744408465553733E-5</v>
      </c>
      <c r="AA927" s="50">
        <v>5.4769810707760137E-5</v>
      </c>
      <c r="AB927" s="50">
        <v>6.2089688811046553E-5</v>
      </c>
      <c r="AC927" s="50">
        <v>5.3867044493167354E-5</v>
      </c>
      <c r="AD927" s="50">
        <v>3.8978702772342658E-5</v>
      </c>
      <c r="AE927" s="50">
        <v>4.0406266888063467E-5</v>
      </c>
      <c r="AF927" s="50">
        <v>3.9527883952612363E-5</v>
      </c>
      <c r="AG927" s="30">
        <v>3.6241729927902999E-5</v>
      </c>
      <c r="AH927" s="88">
        <v>3.3421501125994587E-5</v>
      </c>
    </row>
    <row r="928" spans="1:34" ht="15" customHeight="1" x14ac:dyDescent="0.25">
      <c r="A928" s="47" t="s">
        <v>10</v>
      </c>
      <c r="B928" s="47" t="s">
        <v>11</v>
      </c>
      <c r="C928" s="47" t="s">
        <v>12</v>
      </c>
      <c r="D928" s="47" t="s">
        <v>131</v>
      </c>
      <c r="E928" s="47" t="s">
        <v>140</v>
      </c>
      <c r="F928" s="47" t="s">
        <v>149</v>
      </c>
      <c r="G928" s="47" t="s">
        <v>152</v>
      </c>
      <c r="H928" s="48" t="s">
        <v>18</v>
      </c>
      <c r="I928" s="49">
        <v>298</v>
      </c>
      <c r="J928" s="50">
        <v>3.830031557840642E-5</v>
      </c>
      <c r="K928" s="50">
        <v>5.0431119954107423E-5</v>
      </c>
      <c r="L928" s="50">
        <v>6.5706477664257131E-5</v>
      </c>
      <c r="M928" s="50">
        <v>3.7919426909764517E-4</v>
      </c>
      <c r="N928" s="50">
        <v>5.5045215539455518E-4</v>
      </c>
      <c r="O928" s="50">
        <v>5.5959793033298264E-4</v>
      </c>
      <c r="P928" s="50">
        <v>5.5323687128853668E-4</v>
      </c>
      <c r="Q928" s="50">
        <v>5.1513901578773035E-4</v>
      </c>
      <c r="R928" s="50">
        <v>5.4618232386111065E-4</v>
      </c>
      <c r="S928" s="50">
        <v>5.3747290915748356E-4</v>
      </c>
      <c r="T928" s="50">
        <v>8.0837705074620258E-4</v>
      </c>
      <c r="U928" s="50">
        <v>8.1763735817284844E-4</v>
      </c>
      <c r="V928" s="50">
        <v>7.1386972237200976E-4</v>
      </c>
      <c r="W928" s="50">
        <v>6.3569043156915059E-4</v>
      </c>
      <c r="X928" s="50">
        <v>6.4685617925417413E-4</v>
      </c>
      <c r="Y928" s="50">
        <v>7.1069574328211035E-4</v>
      </c>
      <c r="Z928" s="50">
        <v>6.8238218862814158E-4</v>
      </c>
      <c r="AA928" s="50">
        <v>6.2278903099214961E-4</v>
      </c>
      <c r="AB928" s="50">
        <v>6.2010383318062952E-4</v>
      </c>
      <c r="AC928" s="50">
        <v>5.5662420952133499E-4</v>
      </c>
      <c r="AD928" s="50">
        <v>4.042940250416469E-4</v>
      </c>
      <c r="AE928" s="50">
        <v>4.5295002288556511E-4</v>
      </c>
      <c r="AF928" s="50">
        <v>4.4511269641801202E-4</v>
      </c>
      <c r="AG928" s="30">
        <v>4.1161454008200205E-4</v>
      </c>
      <c r="AH928" s="88">
        <v>3.8559638118820149E-4</v>
      </c>
    </row>
    <row r="929" spans="1:34" ht="15" customHeight="1" x14ac:dyDescent="0.25">
      <c r="A929" s="47" t="s">
        <v>10</v>
      </c>
      <c r="B929" s="47" t="s">
        <v>11</v>
      </c>
      <c r="C929" s="47" t="s">
        <v>12</v>
      </c>
      <c r="D929" s="47" t="s">
        <v>131</v>
      </c>
      <c r="E929" s="47" t="s">
        <v>140</v>
      </c>
      <c r="F929" s="47" t="s">
        <v>149</v>
      </c>
      <c r="G929" s="47" t="s">
        <v>792</v>
      </c>
      <c r="H929" s="48" t="s">
        <v>16</v>
      </c>
      <c r="I929" s="49">
        <v>25</v>
      </c>
      <c r="J929" s="50">
        <v>5.6676651807999862E-4</v>
      </c>
      <c r="K929" s="50">
        <v>5.4870119288653375E-4</v>
      </c>
      <c r="L929" s="50">
        <v>5.1215969975772072E-4</v>
      </c>
      <c r="M929" s="50">
        <v>5.0688039517347611E-4</v>
      </c>
      <c r="N929" s="50">
        <v>5.2615946147344529E-4</v>
      </c>
      <c r="O929" s="50">
        <v>5.2350537823777363E-4</v>
      </c>
      <c r="P929" s="50">
        <v>5.353265875001485E-4</v>
      </c>
      <c r="Q929" s="50">
        <v>5.4097300936391268E-4</v>
      </c>
      <c r="R929" s="50">
        <v>4.8666367930300032E-4</v>
      </c>
      <c r="S929" s="50">
        <v>4.3248308356100685E-4</v>
      </c>
      <c r="T929" s="50">
        <v>4.1890659391736378E-4</v>
      </c>
      <c r="U929" s="50">
        <v>4.0709979080346228E-4</v>
      </c>
      <c r="V929" s="50">
        <v>3.4782026601632397E-4</v>
      </c>
      <c r="W929" s="50">
        <v>2.9266175354094725E-4</v>
      </c>
      <c r="X929" s="50">
        <v>2.3411764738169935E-4</v>
      </c>
      <c r="Y929" s="50">
        <v>2.1595197488236354E-4</v>
      </c>
      <c r="Z929" s="50">
        <v>2.0771371866955596E-4</v>
      </c>
      <c r="AA929" s="50">
        <v>1.9891014570136119E-4</v>
      </c>
      <c r="AB929" s="50">
        <v>1.7735400116554385E-4</v>
      </c>
      <c r="AC929" s="50">
        <v>1.464101974344628E-4</v>
      </c>
      <c r="AD929" s="50">
        <v>1.0787817650852841E-4</v>
      </c>
      <c r="AE929" s="50">
        <v>8.4112465935024541E-5</v>
      </c>
      <c r="AF929" s="50">
        <v>5.8878610240718656E-5</v>
      </c>
      <c r="AG929" s="30">
        <v>1.4433350386943984E-5</v>
      </c>
      <c r="AH929" s="88">
        <v>1.0586425132042885E-5</v>
      </c>
    </row>
    <row r="930" spans="1:34" ht="15" customHeight="1" x14ac:dyDescent="0.25">
      <c r="A930" s="47" t="s">
        <v>10</v>
      </c>
      <c r="B930" s="47" t="s">
        <v>11</v>
      </c>
      <c r="C930" s="47" t="s">
        <v>12</v>
      </c>
      <c r="D930" s="47" t="s">
        <v>131</v>
      </c>
      <c r="E930" s="47" t="s">
        <v>140</v>
      </c>
      <c r="F930" s="47" t="s">
        <v>149</v>
      </c>
      <c r="G930" s="47" t="s">
        <v>792</v>
      </c>
      <c r="H930" s="48" t="s">
        <v>17</v>
      </c>
      <c r="I930" s="49">
        <v>1</v>
      </c>
      <c r="J930" s="50">
        <v>1.0260317471066305</v>
      </c>
      <c r="K930" s="50">
        <v>0.99492107977530941</v>
      </c>
      <c r="L930" s="50">
        <v>0.99345545539354796</v>
      </c>
      <c r="M930" s="50">
        <v>0.96528909877129532</v>
      </c>
      <c r="N930" s="50">
        <v>0.94806223054432082</v>
      </c>
      <c r="O930" s="50">
        <v>0.9325552396465524</v>
      </c>
      <c r="P930" s="50">
        <v>0.91153581539659734</v>
      </c>
      <c r="Q930" s="50">
        <v>0.91621324420426853</v>
      </c>
      <c r="R930" s="50">
        <v>0.84245075273578707</v>
      </c>
      <c r="S930" s="50">
        <v>0.77058204056674551</v>
      </c>
      <c r="T930" s="50">
        <v>0.74944004845571421</v>
      </c>
      <c r="U930" s="50">
        <v>0.73062637106750727</v>
      </c>
      <c r="V930" s="50">
        <v>0.71196782016426008</v>
      </c>
      <c r="W930" s="50">
        <v>0.697807463281785</v>
      </c>
      <c r="X930" s="50">
        <v>0.66694312888846785</v>
      </c>
      <c r="Y930" s="50">
        <v>0.66651075998977249</v>
      </c>
      <c r="Z930" s="50">
        <v>0.67850784461501568</v>
      </c>
      <c r="AA930" s="50">
        <v>0.66146906343546608</v>
      </c>
      <c r="AB930" s="50">
        <v>0.63327910805885068</v>
      </c>
      <c r="AC930" s="50">
        <v>0.57372992171587345</v>
      </c>
      <c r="AD930" s="50">
        <v>0.4404085636870016</v>
      </c>
      <c r="AE930" s="50">
        <v>0.35759257572807418</v>
      </c>
      <c r="AF930" s="50">
        <v>0.28284259335907613</v>
      </c>
      <c r="AG930" s="30">
        <v>0.19646474985648968</v>
      </c>
      <c r="AH930" s="88">
        <v>0.13614578027501187</v>
      </c>
    </row>
    <row r="931" spans="1:34" ht="15" customHeight="1" x14ac:dyDescent="0.25">
      <c r="A931" s="47" t="s">
        <v>10</v>
      </c>
      <c r="B931" s="47" t="s">
        <v>11</v>
      </c>
      <c r="C931" s="47" t="s">
        <v>12</v>
      </c>
      <c r="D931" s="47" t="s">
        <v>131</v>
      </c>
      <c r="E931" s="47" t="s">
        <v>140</v>
      </c>
      <c r="F931" s="47" t="s">
        <v>149</v>
      </c>
      <c r="G931" s="47" t="s">
        <v>792</v>
      </c>
      <c r="H931" s="48" t="s">
        <v>18</v>
      </c>
      <c r="I931" s="49">
        <v>298</v>
      </c>
      <c r="J931" s="50">
        <v>9.378128414322914E-3</v>
      </c>
      <c r="K931" s="50">
        <v>9.1657022012751801E-3</v>
      </c>
      <c r="L931" s="50">
        <v>9.2071988385990945E-3</v>
      </c>
      <c r="M931" s="50">
        <v>9.0089607499416885E-3</v>
      </c>
      <c r="N931" s="50">
        <v>9.0068615596459664E-3</v>
      </c>
      <c r="O931" s="50">
        <v>9.0411233584740125E-3</v>
      </c>
      <c r="P931" s="50">
        <v>8.9991820331943757E-3</v>
      </c>
      <c r="Q931" s="50">
        <v>9.085012974546957E-3</v>
      </c>
      <c r="R931" s="50">
        <v>8.3653598456249652E-3</v>
      </c>
      <c r="S931" s="50">
        <v>7.7434080234464074E-3</v>
      </c>
      <c r="T931" s="50">
        <v>8.6469335588885247E-3</v>
      </c>
      <c r="U931" s="50">
        <v>1.0334920199240431E-2</v>
      </c>
      <c r="V931" s="50">
        <v>1.2958827004113578E-2</v>
      </c>
      <c r="W931" s="50">
        <v>1.5865004474534219E-2</v>
      </c>
      <c r="X931" s="50">
        <v>1.8570379249905625E-2</v>
      </c>
      <c r="Y931" s="50">
        <v>2.1605876596760797E-2</v>
      </c>
      <c r="Z931" s="50">
        <v>2.5155629125641593E-2</v>
      </c>
      <c r="AA931" s="50">
        <v>2.8002480274606063E-2</v>
      </c>
      <c r="AB931" s="50">
        <v>3.067570316069301E-2</v>
      </c>
      <c r="AC931" s="50">
        <v>3.0335155287451499E-2</v>
      </c>
      <c r="AD931" s="50">
        <v>2.5815681826184197E-2</v>
      </c>
      <c r="AE931" s="50">
        <v>2.3204525107740261E-2</v>
      </c>
      <c r="AF931" s="50">
        <v>1.9295615364857632E-2</v>
      </c>
      <c r="AG931" s="30">
        <v>1.5716377859698285E-2</v>
      </c>
      <c r="AH931" s="88">
        <v>1.1023692872793586E-2</v>
      </c>
    </row>
    <row r="932" spans="1:34" ht="15" customHeight="1" x14ac:dyDescent="0.25">
      <c r="A932" s="47" t="s">
        <v>10</v>
      </c>
      <c r="B932" s="47" t="s">
        <v>11</v>
      </c>
      <c r="C932" s="47" t="s">
        <v>12</v>
      </c>
      <c r="D932" s="47" t="s">
        <v>131</v>
      </c>
      <c r="E932" s="47" t="s">
        <v>140</v>
      </c>
      <c r="F932" s="47" t="s">
        <v>149</v>
      </c>
      <c r="G932" s="47" t="s">
        <v>153</v>
      </c>
      <c r="H932" s="48" t="s">
        <v>16</v>
      </c>
      <c r="I932" s="49">
        <v>25</v>
      </c>
      <c r="J932" s="50">
        <v>1.1017070872989523E-3</v>
      </c>
      <c r="K932" s="50">
        <v>1.0231418346754052E-3</v>
      </c>
      <c r="L932" s="50">
        <v>1.0429430573962353E-3</v>
      </c>
      <c r="M932" s="50">
        <v>9.9474621345161892E-4</v>
      </c>
      <c r="N932" s="50">
        <v>9.3767382675899534E-4</v>
      </c>
      <c r="O932" s="50">
        <v>8.7807507067956981E-4</v>
      </c>
      <c r="P932" s="50">
        <v>8.6892100029517712E-4</v>
      </c>
      <c r="Q932" s="50">
        <v>8.0962664872850584E-4</v>
      </c>
      <c r="R932" s="50">
        <v>7.7342350641657423E-4</v>
      </c>
      <c r="S932" s="50">
        <v>7.5205005297478795E-4</v>
      </c>
      <c r="T932" s="50">
        <v>7.1380039144860585E-4</v>
      </c>
      <c r="U932" s="50">
        <v>6.5782891004506822E-4</v>
      </c>
      <c r="V932" s="50">
        <v>6.1326549268300137E-4</v>
      </c>
      <c r="W932" s="50">
        <v>3.9974933335620665E-4</v>
      </c>
      <c r="X932" s="50">
        <v>3.7997905806091389E-4</v>
      </c>
      <c r="Y932" s="50">
        <v>6.4327774504044366E-4</v>
      </c>
      <c r="Z932" s="50">
        <v>5.9488880663440382E-4</v>
      </c>
      <c r="AA932" s="50">
        <v>4.8441755433722419E-4</v>
      </c>
      <c r="AB932" s="50">
        <v>5.4044388922137941E-4</v>
      </c>
      <c r="AC932" s="50">
        <v>4.799870908230725E-4</v>
      </c>
      <c r="AD932" s="50">
        <v>3.4614939857082974E-4</v>
      </c>
      <c r="AE932" s="50">
        <v>3.60074664492293E-4</v>
      </c>
      <c r="AF932" s="50">
        <v>3.4288671769434561E-4</v>
      </c>
      <c r="AG932" s="30">
        <v>3.1990558003407475E-4</v>
      </c>
      <c r="AH932" s="88">
        <v>2.9598610004395384E-4</v>
      </c>
    </row>
    <row r="933" spans="1:34" ht="15" customHeight="1" x14ac:dyDescent="0.25">
      <c r="A933" s="47" t="s">
        <v>10</v>
      </c>
      <c r="B933" s="47" t="s">
        <v>11</v>
      </c>
      <c r="C933" s="47" t="s">
        <v>12</v>
      </c>
      <c r="D933" s="47" t="s">
        <v>131</v>
      </c>
      <c r="E933" s="47" t="s">
        <v>140</v>
      </c>
      <c r="F933" s="47" t="s">
        <v>149</v>
      </c>
      <c r="G933" s="47" t="s">
        <v>153</v>
      </c>
      <c r="H933" s="48" t="s">
        <v>17</v>
      </c>
      <c r="I933" s="49">
        <v>1</v>
      </c>
      <c r="J933" s="50">
        <v>0.37538869334054564</v>
      </c>
      <c r="K933" s="50">
        <v>0.38624785768788061</v>
      </c>
      <c r="L933" s="50">
        <v>0.46838995696085312</v>
      </c>
      <c r="M933" s="50">
        <v>0.46195655065360125</v>
      </c>
      <c r="N933" s="50">
        <v>0.46823948681324162</v>
      </c>
      <c r="O933" s="50">
        <v>0.49521797700414522</v>
      </c>
      <c r="P933" s="50">
        <v>0.57000385165820422</v>
      </c>
      <c r="Q933" s="50">
        <v>0.58665790793540695</v>
      </c>
      <c r="R933" s="50">
        <v>0.61616252671868066</v>
      </c>
      <c r="S933" s="50">
        <v>0.68586267349913099</v>
      </c>
      <c r="T933" s="50">
        <v>0.68179746349842407</v>
      </c>
      <c r="U933" s="50">
        <v>0.65088694544397352</v>
      </c>
      <c r="V933" s="50">
        <v>0.63912547032371969</v>
      </c>
      <c r="W933" s="50">
        <v>0.64857704805985383</v>
      </c>
      <c r="X933" s="50">
        <v>0.60132888099495407</v>
      </c>
      <c r="Y933" s="50">
        <v>0.64519460910864157</v>
      </c>
      <c r="Z933" s="50">
        <v>0.64999493292246757</v>
      </c>
      <c r="AA933" s="50">
        <v>0.63886113024888147</v>
      </c>
      <c r="AB933" s="50">
        <v>0.62649949070682309</v>
      </c>
      <c r="AC933" s="50">
        <v>0.58990828541322748</v>
      </c>
      <c r="AD933" s="50">
        <v>0.41967630246103355</v>
      </c>
      <c r="AE933" s="50">
        <v>0.47826566788711389</v>
      </c>
      <c r="AF933" s="50">
        <v>0.48272943009448849</v>
      </c>
      <c r="AG933" s="30">
        <v>0.46816010453734858</v>
      </c>
      <c r="AH933" s="88">
        <v>0.4521716252531483</v>
      </c>
    </row>
    <row r="934" spans="1:34" ht="15" customHeight="1" x14ac:dyDescent="0.25">
      <c r="A934" s="47" t="s">
        <v>10</v>
      </c>
      <c r="B934" s="47" t="s">
        <v>11</v>
      </c>
      <c r="C934" s="47" t="s">
        <v>12</v>
      </c>
      <c r="D934" s="47" t="s">
        <v>131</v>
      </c>
      <c r="E934" s="47" t="s">
        <v>140</v>
      </c>
      <c r="F934" s="47" t="s">
        <v>149</v>
      </c>
      <c r="G934" s="47" t="s">
        <v>153</v>
      </c>
      <c r="H934" s="48" t="s">
        <v>18</v>
      </c>
      <c r="I934" s="49">
        <v>298</v>
      </c>
      <c r="J934" s="50">
        <v>9.8279555682357096E-3</v>
      </c>
      <c r="K934" s="50">
        <v>9.6055490864060417E-3</v>
      </c>
      <c r="L934" s="50">
        <v>1.067469766058452E-2</v>
      </c>
      <c r="M934" s="50">
        <v>1.0257025253531879E-2</v>
      </c>
      <c r="N934" s="50">
        <v>9.6984872971819097E-3</v>
      </c>
      <c r="O934" s="50">
        <v>9.2579096193684679E-3</v>
      </c>
      <c r="P934" s="50">
        <v>9.1358498759145038E-3</v>
      </c>
      <c r="Q934" s="50">
        <v>8.4914084871215885E-3</v>
      </c>
      <c r="R934" s="50">
        <v>8.1237448030327137E-3</v>
      </c>
      <c r="S934" s="50">
        <v>7.858682180542878E-3</v>
      </c>
      <c r="T934" s="50">
        <v>7.4438784969087625E-3</v>
      </c>
      <c r="U934" s="50">
        <v>6.8760053014854322E-3</v>
      </c>
      <c r="V934" s="50">
        <v>6.515061569445652E-3</v>
      </c>
      <c r="W934" s="50">
        <v>5.53007479253883E-3</v>
      </c>
      <c r="X934" s="50">
        <v>5.2122415945829613E-3</v>
      </c>
      <c r="Y934" s="50">
        <v>6.1616275107732503E-3</v>
      </c>
      <c r="Z934" s="50">
        <v>5.9922513910203885E-3</v>
      </c>
      <c r="AA934" s="50">
        <v>5.5083253961022262E-3</v>
      </c>
      <c r="AB934" s="50">
        <v>5.397535947476044E-3</v>
      </c>
      <c r="AC934" s="50">
        <v>4.9598495243919844E-3</v>
      </c>
      <c r="AD934" s="50">
        <v>3.5903230138598875E-3</v>
      </c>
      <c r="AE934" s="50">
        <v>4.0363993034574774E-3</v>
      </c>
      <c r="AF934" s="50">
        <v>3.8611536013873839E-3</v>
      </c>
      <c r="AG934" s="30">
        <v>3.633319614084184E-3</v>
      </c>
      <c r="AH934" s="88">
        <v>3.4149025391976956E-3</v>
      </c>
    </row>
    <row r="935" spans="1:34" ht="15" customHeight="1" x14ac:dyDescent="0.25">
      <c r="A935" s="47" t="s">
        <v>10</v>
      </c>
      <c r="B935" s="47" t="s">
        <v>11</v>
      </c>
      <c r="C935" s="47" t="s">
        <v>12</v>
      </c>
      <c r="D935" s="47" t="s">
        <v>131</v>
      </c>
      <c r="E935" s="47" t="s">
        <v>140</v>
      </c>
      <c r="F935" s="47" t="s">
        <v>149</v>
      </c>
      <c r="G935" s="47" t="s">
        <v>571</v>
      </c>
      <c r="H935" s="48" t="s">
        <v>16</v>
      </c>
      <c r="I935" s="49">
        <v>25</v>
      </c>
      <c r="J935" s="50">
        <v>0</v>
      </c>
      <c r="K935" s="50">
        <v>0</v>
      </c>
      <c r="L935" s="50">
        <v>0</v>
      </c>
      <c r="M935" s="50">
        <v>0</v>
      </c>
      <c r="N935" s="50">
        <v>0</v>
      </c>
      <c r="O935" s="50">
        <v>0</v>
      </c>
      <c r="P935" s="50">
        <v>0</v>
      </c>
      <c r="Q935" s="50">
        <v>0</v>
      </c>
      <c r="R935" s="50">
        <v>0</v>
      </c>
      <c r="S935" s="50">
        <v>0</v>
      </c>
      <c r="T935" s="50">
        <v>2.2132879321557865E-7</v>
      </c>
      <c r="U935" s="50">
        <v>1.9502840779483331E-7</v>
      </c>
      <c r="V935" s="50">
        <v>8.4113082562901407E-7</v>
      </c>
      <c r="W935" s="50">
        <v>9.523339237763318E-6</v>
      </c>
      <c r="X935" s="50">
        <v>7.2943538388022965E-6</v>
      </c>
      <c r="Y935" s="50">
        <v>9.9731443371448762E-6</v>
      </c>
      <c r="Z935" s="50">
        <v>1.5023490120123172E-5</v>
      </c>
      <c r="AA935" s="50">
        <v>1.9112045294381157E-5</v>
      </c>
      <c r="AB935" s="50">
        <v>1.9152240715371209E-5</v>
      </c>
      <c r="AC935" s="50">
        <v>2.7833481475707932E-5</v>
      </c>
      <c r="AD935" s="50">
        <v>2.0923150013196129E-5</v>
      </c>
      <c r="AE935" s="50">
        <v>2.7254951621118979E-5</v>
      </c>
      <c r="AF935" s="50">
        <v>3.3754495738611764E-5</v>
      </c>
      <c r="AG935" s="30">
        <v>1.5982719488217645E-5</v>
      </c>
      <c r="AH935" s="88">
        <v>2.1826436464123409E-5</v>
      </c>
    </row>
    <row r="936" spans="1:34" ht="15" customHeight="1" x14ac:dyDescent="0.25">
      <c r="A936" s="47" t="s">
        <v>10</v>
      </c>
      <c r="B936" s="47" t="s">
        <v>11</v>
      </c>
      <c r="C936" s="47" t="s">
        <v>12</v>
      </c>
      <c r="D936" s="47" t="s">
        <v>131</v>
      </c>
      <c r="E936" s="47" t="s">
        <v>140</v>
      </c>
      <c r="F936" s="47" t="s">
        <v>149</v>
      </c>
      <c r="G936" s="47" t="s">
        <v>571</v>
      </c>
      <c r="H936" s="48" t="s">
        <v>18</v>
      </c>
      <c r="I936" s="49">
        <v>298</v>
      </c>
      <c r="J936" s="50">
        <v>0</v>
      </c>
      <c r="K936" s="50">
        <v>0</v>
      </c>
      <c r="L936" s="50">
        <v>0</v>
      </c>
      <c r="M936" s="50">
        <v>0</v>
      </c>
      <c r="N936" s="50">
        <v>0</v>
      </c>
      <c r="O936" s="50">
        <v>0</v>
      </c>
      <c r="P936" s="50">
        <v>0</v>
      </c>
      <c r="Q936" s="50">
        <v>0</v>
      </c>
      <c r="R936" s="50">
        <v>0</v>
      </c>
      <c r="S936" s="50">
        <v>0</v>
      </c>
      <c r="T936" s="50">
        <v>4.5685969077431559E-6</v>
      </c>
      <c r="U936" s="50">
        <v>4.9511276514450628E-6</v>
      </c>
      <c r="V936" s="50">
        <v>3.1338222415832588E-5</v>
      </c>
      <c r="W936" s="50">
        <v>5.162540639205292E-4</v>
      </c>
      <c r="X936" s="50">
        <v>5.785933639966699E-4</v>
      </c>
      <c r="Y936" s="50">
        <v>9.9780761878845762E-4</v>
      </c>
      <c r="Z936" s="50">
        <v>1.8194529858462866E-3</v>
      </c>
      <c r="AA936" s="50">
        <v>2.6905850854224349E-3</v>
      </c>
      <c r="AB936" s="50">
        <v>3.3126315007603368E-3</v>
      </c>
      <c r="AC936" s="50">
        <v>5.7669001036212073E-3</v>
      </c>
      <c r="AD936" s="50">
        <v>5.0069940095760811E-3</v>
      </c>
      <c r="AE936" s="50">
        <v>7.5189593144379969E-3</v>
      </c>
      <c r="AF936" s="50">
        <v>1.1061975884691485E-2</v>
      </c>
      <c r="AG936" s="30">
        <v>1.7403475421036832E-2</v>
      </c>
      <c r="AH936" s="88">
        <v>2.2727968042750287E-2</v>
      </c>
    </row>
    <row r="937" spans="1:34" ht="15" customHeight="1" x14ac:dyDescent="0.25">
      <c r="A937" s="47" t="s">
        <v>10</v>
      </c>
      <c r="B937" s="47" t="s">
        <v>11</v>
      </c>
      <c r="C937" s="47" t="s">
        <v>12</v>
      </c>
      <c r="D937" s="47" t="s">
        <v>131</v>
      </c>
      <c r="E937" s="47" t="s">
        <v>140</v>
      </c>
      <c r="F937" s="47" t="s">
        <v>149</v>
      </c>
      <c r="G937" s="47" t="s">
        <v>154</v>
      </c>
      <c r="H937" s="48" t="s">
        <v>16</v>
      </c>
      <c r="I937" s="49">
        <v>25</v>
      </c>
      <c r="J937" s="50">
        <v>1.0154896815624487E-5</v>
      </c>
      <c r="K937" s="50">
        <v>1.2025654147484233E-5</v>
      </c>
      <c r="L937" s="50">
        <v>1.9641732787083014E-5</v>
      </c>
      <c r="M937" s="50">
        <v>4.4555647111110203E-6</v>
      </c>
      <c r="N937" s="50">
        <v>6.7426901859069623E-6</v>
      </c>
      <c r="O937" s="50">
        <v>1.1720844228898585E-5</v>
      </c>
      <c r="P937" s="50">
        <v>8.8822344595992174E-5</v>
      </c>
      <c r="Q937" s="50">
        <v>8.0332537960497332E-5</v>
      </c>
      <c r="R937" s="50">
        <v>5.0263606431996189E-5</v>
      </c>
      <c r="S937" s="50">
        <v>3.0294760493553742E-5</v>
      </c>
      <c r="T937" s="50">
        <v>2.2619955621066519E-5</v>
      </c>
      <c r="U937" s="50">
        <v>5.0655976135411178E-5</v>
      </c>
      <c r="V937" s="50">
        <v>7.5282063307490776E-5</v>
      </c>
      <c r="W937" s="50">
        <v>1.8417098384388277E-4</v>
      </c>
      <c r="X937" s="50">
        <v>1.5048924016457761E-4</v>
      </c>
      <c r="Y937" s="50">
        <v>2.4838750754495618E-4</v>
      </c>
      <c r="Z937" s="50">
        <v>2.8840204210264098E-4</v>
      </c>
      <c r="AA937" s="50">
        <v>2.6197329780058869E-4</v>
      </c>
      <c r="AB937" s="50">
        <v>2.4366325522600841E-4</v>
      </c>
      <c r="AC937" s="50">
        <v>2.4686685250053457E-4</v>
      </c>
      <c r="AD937" s="50">
        <v>2.6637771726431141E-4</v>
      </c>
      <c r="AE937" s="50">
        <v>2.571942239992827E-4</v>
      </c>
      <c r="AF937" s="50">
        <v>2.2387071014402701E-4</v>
      </c>
      <c r="AG937" s="30">
        <v>1.5227908006464397E-4</v>
      </c>
      <c r="AH937" s="88">
        <v>1.3645251683525812E-4</v>
      </c>
    </row>
    <row r="938" spans="1:34" ht="15" customHeight="1" x14ac:dyDescent="0.25">
      <c r="A938" s="47" t="s">
        <v>10</v>
      </c>
      <c r="B938" s="47" t="s">
        <v>11</v>
      </c>
      <c r="C938" s="47" t="s">
        <v>12</v>
      </c>
      <c r="D938" s="47" t="s">
        <v>131</v>
      </c>
      <c r="E938" s="47" t="s">
        <v>140</v>
      </c>
      <c r="F938" s="47" t="s">
        <v>149</v>
      </c>
      <c r="G938" s="47" t="s">
        <v>154</v>
      </c>
      <c r="H938" s="48" t="s">
        <v>18</v>
      </c>
      <c r="I938" s="49">
        <v>298</v>
      </c>
      <c r="J938" s="50">
        <v>1.4338980440279107E-4</v>
      </c>
      <c r="K938" s="50">
        <v>1.8190817016714643E-4</v>
      </c>
      <c r="L938" s="50">
        <v>3.0817877903011249E-4</v>
      </c>
      <c r="M938" s="50">
        <v>7.3453985013127639E-5</v>
      </c>
      <c r="N938" s="50">
        <v>1.1401338541223208E-4</v>
      </c>
      <c r="O938" s="50">
        <v>2.1719207799683098E-4</v>
      </c>
      <c r="P938" s="50">
        <v>1.6855029002482758E-3</v>
      </c>
      <c r="Q938" s="50">
        <v>1.5625649664552392E-3</v>
      </c>
      <c r="R938" s="50">
        <v>1.0490829896748985E-3</v>
      </c>
      <c r="S938" s="50">
        <v>6.765667412728379E-4</v>
      </c>
      <c r="T938" s="50">
        <v>5.8903535413044059E-4</v>
      </c>
      <c r="U938" s="50">
        <v>1.5869450693474581E-3</v>
      </c>
      <c r="V938" s="50">
        <v>3.1390040093487587E-3</v>
      </c>
      <c r="W938" s="50">
        <v>1.2362778141333625E-2</v>
      </c>
      <c r="X938" s="50">
        <v>1.6602602018646873E-2</v>
      </c>
      <c r="Y938" s="50">
        <v>3.5802437088247485E-2</v>
      </c>
      <c r="Z938" s="50">
        <v>5.3878589345141059E-2</v>
      </c>
      <c r="AA938" s="50">
        <v>6.3016764476946832E-2</v>
      </c>
      <c r="AB938" s="50">
        <v>6.9305795451371777E-2</v>
      </c>
      <c r="AC938" s="50">
        <v>8.5344817918873092E-2</v>
      </c>
      <c r="AD938" s="50">
        <v>0.11579036975887076</v>
      </c>
      <c r="AE938" s="50">
        <v>0.12995160291322239</v>
      </c>
      <c r="AF938" s="50">
        <v>0.1297309422183674</v>
      </c>
      <c r="AG938" s="30">
        <v>0.13903164381516334</v>
      </c>
      <c r="AH938" s="88">
        <v>0.13201789151995943</v>
      </c>
    </row>
    <row r="939" spans="1:34" ht="15" customHeight="1" x14ac:dyDescent="0.25">
      <c r="A939" s="47" t="s">
        <v>10</v>
      </c>
      <c r="B939" s="47" t="s">
        <v>11</v>
      </c>
      <c r="C939" s="47" t="s">
        <v>12</v>
      </c>
      <c r="D939" s="47" t="s">
        <v>131</v>
      </c>
      <c r="E939" s="47" t="s">
        <v>140</v>
      </c>
      <c r="F939" s="47" t="s">
        <v>149</v>
      </c>
      <c r="G939" s="47" t="s">
        <v>155</v>
      </c>
      <c r="H939" s="48" t="s">
        <v>16</v>
      </c>
      <c r="I939" s="49">
        <v>25</v>
      </c>
      <c r="J939" s="50">
        <v>1.2105022805277E-4</v>
      </c>
      <c r="K939" s="50">
        <v>1.47883606747247E-4</v>
      </c>
      <c r="L939" s="50">
        <v>1.6254773650260741E-4</v>
      </c>
      <c r="M939" s="50">
        <v>9.1718921372150458E-4</v>
      </c>
      <c r="N939" s="50">
        <v>1.2800309107807385E-3</v>
      </c>
      <c r="O939" s="50">
        <v>1.2254142023559783E-3</v>
      </c>
      <c r="P939" s="50">
        <v>1.1192788346802236E-3</v>
      </c>
      <c r="Q939" s="50">
        <v>1.0094075355604132E-3</v>
      </c>
      <c r="R939" s="50">
        <v>9.8332981339151193E-4</v>
      </c>
      <c r="S939" s="50">
        <v>8.8728068416070438E-4</v>
      </c>
      <c r="T939" s="50">
        <v>1.2833947280769776E-3</v>
      </c>
      <c r="U939" s="50">
        <v>1.2710156537476471E-3</v>
      </c>
      <c r="V939" s="50">
        <v>1.0776832947142633E-3</v>
      </c>
      <c r="W939" s="50">
        <v>1.039886521462858E-3</v>
      </c>
      <c r="X939" s="50">
        <v>1.1778232949451689E-3</v>
      </c>
      <c r="Y939" s="50">
        <v>1.0217726196638946E-3</v>
      </c>
      <c r="Z939" s="50">
        <v>9.8801162370455698E-4</v>
      </c>
      <c r="AA939" s="50">
        <v>9.1826247074834535E-4</v>
      </c>
      <c r="AB939" s="50">
        <v>8.5536054518612627E-4</v>
      </c>
      <c r="AC939" s="50">
        <v>8.1929130000736497E-4</v>
      </c>
      <c r="AD939" s="50">
        <v>6.7550996754582842E-4</v>
      </c>
      <c r="AE939" s="50">
        <v>6.7231155538569239E-4</v>
      </c>
      <c r="AF939" s="50">
        <v>6.6794746717897834E-4</v>
      </c>
      <c r="AG939" s="30">
        <v>6.4293684892808699E-4</v>
      </c>
      <c r="AH939" s="88">
        <v>6.2377709762767987E-4</v>
      </c>
    </row>
    <row r="940" spans="1:34" ht="15" customHeight="1" x14ac:dyDescent="0.25">
      <c r="A940" s="47" t="s">
        <v>10</v>
      </c>
      <c r="B940" s="47" t="s">
        <v>11</v>
      </c>
      <c r="C940" s="47" t="s">
        <v>12</v>
      </c>
      <c r="D940" s="47" t="s">
        <v>131</v>
      </c>
      <c r="E940" s="47" t="s">
        <v>140</v>
      </c>
      <c r="F940" s="47" t="s">
        <v>149</v>
      </c>
      <c r="G940" s="47" t="s">
        <v>155</v>
      </c>
      <c r="H940" s="48" t="s">
        <v>18</v>
      </c>
      <c r="I940" s="49">
        <v>298</v>
      </c>
      <c r="J940" s="50">
        <v>9.5571867405527615E-4</v>
      </c>
      <c r="K940" s="50">
        <v>1.1994144231738857E-3</v>
      </c>
      <c r="L940" s="50">
        <v>1.369479559453803E-3</v>
      </c>
      <c r="M940" s="50">
        <v>7.9246711291925277E-3</v>
      </c>
      <c r="N940" s="50">
        <v>1.1441575282431645E-2</v>
      </c>
      <c r="O940" s="50">
        <v>1.1428569637768627E-2</v>
      </c>
      <c r="P940" s="50">
        <v>1.0951112675726168E-2</v>
      </c>
      <c r="Q940" s="50">
        <v>1.0370627495628278E-2</v>
      </c>
      <c r="R940" s="50">
        <v>1.0417271729043824E-2</v>
      </c>
      <c r="S940" s="50">
        <v>9.6369525349627606E-3</v>
      </c>
      <c r="T940" s="50">
        <v>1.4196055677280269E-2</v>
      </c>
      <c r="U940" s="50">
        <v>1.4358391724994264E-2</v>
      </c>
      <c r="V940" s="50">
        <v>1.2443140734702393E-2</v>
      </c>
      <c r="W940" s="50">
        <v>1.2245596632791008E-2</v>
      </c>
      <c r="X940" s="50">
        <v>1.2704621842384417E-2</v>
      </c>
      <c r="Y940" s="50">
        <v>1.1409230630298717E-2</v>
      </c>
      <c r="Z940" s="50">
        <v>1.1581804232453875E-2</v>
      </c>
      <c r="AA940" s="50">
        <v>1.1401269103079131E-2</v>
      </c>
      <c r="AB940" s="50">
        <v>1.1118255460740578E-2</v>
      </c>
      <c r="AC940" s="50">
        <v>1.0931323826810932E-2</v>
      </c>
      <c r="AD940" s="50">
        <v>9.2003294902103707E-3</v>
      </c>
      <c r="AE940" s="50">
        <v>9.4691482053752395E-3</v>
      </c>
      <c r="AF940" s="50">
        <v>9.4742967515824301E-3</v>
      </c>
      <c r="AG940" s="30">
        <v>9.1934750261558739E-3</v>
      </c>
      <c r="AH940" s="88">
        <v>9.000155152853807E-3</v>
      </c>
    </row>
    <row r="941" spans="1:34" ht="15" customHeight="1" x14ac:dyDescent="0.25">
      <c r="A941" s="47" t="s">
        <v>10</v>
      </c>
      <c r="B941" s="47" t="s">
        <v>11</v>
      </c>
      <c r="C941" s="47" t="s">
        <v>12</v>
      </c>
      <c r="D941" s="47" t="s">
        <v>131</v>
      </c>
      <c r="E941" s="47" t="s">
        <v>140</v>
      </c>
      <c r="F941" s="47" t="s">
        <v>149</v>
      </c>
      <c r="G941" s="47" t="s">
        <v>793</v>
      </c>
      <c r="H941" s="48" t="s">
        <v>16</v>
      </c>
      <c r="I941" s="49">
        <v>25</v>
      </c>
      <c r="J941" s="50">
        <v>1.9946023436438472E-2</v>
      </c>
      <c r="K941" s="50">
        <v>1.9164884871473203E-2</v>
      </c>
      <c r="L941" s="50">
        <v>1.9502739911971274E-2</v>
      </c>
      <c r="M941" s="50">
        <v>1.9139260024537297E-2</v>
      </c>
      <c r="N941" s="50">
        <v>2.0084332837241727E-2</v>
      </c>
      <c r="O941" s="50">
        <v>1.9666403463553847E-2</v>
      </c>
      <c r="P941" s="50">
        <v>1.9710629177006712E-2</v>
      </c>
      <c r="Q941" s="50">
        <v>1.983586370841256E-2</v>
      </c>
      <c r="R941" s="50">
        <v>1.7629992199077769E-2</v>
      </c>
      <c r="S941" s="50">
        <v>1.5783523344608908E-2</v>
      </c>
      <c r="T941" s="50">
        <v>1.5625550749916589E-2</v>
      </c>
      <c r="U941" s="50">
        <v>1.5210126173039882E-2</v>
      </c>
      <c r="V941" s="50">
        <v>1.3737042706126716E-2</v>
      </c>
      <c r="W941" s="50">
        <v>1.1048984722089745E-2</v>
      </c>
      <c r="X941" s="50">
        <v>8.1596307753340445E-3</v>
      </c>
      <c r="Y941" s="50">
        <v>7.0247145678850416E-3</v>
      </c>
      <c r="Z941" s="50">
        <v>6.2410637150361803E-3</v>
      </c>
      <c r="AA941" s="50">
        <v>5.3876702890453612E-3</v>
      </c>
      <c r="AB941" s="50">
        <v>4.6927952671666686E-3</v>
      </c>
      <c r="AC941" s="50">
        <v>3.7925466144388379E-3</v>
      </c>
      <c r="AD941" s="50">
        <v>3.0360316824400652E-3</v>
      </c>
      <c r="AE941" s="50">
        <v>2.5749192322751173E-3</v>
      </c>
      <c r="AF941" s="50">
        <v>1.9149467838181669E-3</v>
      </c>
      <c r="AG941" s="30">
        <v>9.5646763516069706E-4</v>
      </c>
      <c r="AH941" s="88">
        <v>6.3931905677973972E-4</v>
      </c>
    </row>
    <row r="942" spans="1:34" ht="15" customHeight="1" x14ac:dyDescent="0.25">
      <c r="A942" s="47" t="s">
        <v>10</v>
      </c>
      <c r="B942" s="47" t="s">
        <v>11</v>
      </c>
      <c r="C942" s="47" t="s">
        <v>12</v>
      </c>
      <c r="D942" s="47" t="s">
        <v>131</v>
      </c>
      <c r="E942" s="47" t="s">
        <v>140</v>
      </c>
      <c r="F942" s="47" t="s">
        <v>149</v>
      </c>
      <c r="G942" s="47" t="s">
        <v>793</v>
      </c>
      <c r="H942" s="48" t="s">
        <v>17</v>
      </c>
      <c r="I942" s="49">
        <v>1</v>
      </c>
      <c r="J942" s="50">
        <v>25.427126203217998</v>
      </c>
      <c r="K942" s="50">
        <v>25.439283904570843</v>
      </c>
      <c r="L942" s="50">
        <v>26.191023896501722</v>
      </c>
      <c r="M942" s="50">
        <v>25.931251193038648</v>
      </c>
      <c r="N942" s="50">
        <v>27.74037097640921</v>
      </c>
      <c r="O942" s="50">
        <v>29.025544393312437</v>
      </c>
      <c r="P942" s="50">
        <v>29.254844604191899</v>
      </c>
      <c r="Q942" s="50">
        <v>30.180156877481085</v>
      </c>
      <c r="R942" s="50">
        <v>27.711554820068585</v>
      </c>
      <c r="S942" s="50">
        <v>25.268790666769654</v>
      </c>
      <c r="T942" s="50">
        <v>25.364505322080912</v>
      </c>
      <c r="U942" s="50">
        <v>25.609342114860706</v>
      </c>
      <c r="V942" s="50">
        <v>25.248442999721611</v>
      </c>
      <c r="W942" s="50">
        <v>25.508394308804434</v>
      </c>
      <c r="X942" s="50">
        <v>25.782569474656665</v>
      </c>
      <c r="Y942" s="50">
        <v>25.252682734961667</v>
      </c>
      <c r="Z942" s="50">
        <v>25.974272190958295</v>
      </c>
      <c r="AA942" s="50">
        <v>26.598769695530738</v>
      </c>
      <c r="AB942" s="50">
        <v>25.828579682435919</v>
      </c>
      <c r="AC942" s="50">
        <v>23.947056719895507</v>
      </c>
      <c r="AD942" s="50">
        <v>22.849383439644903</v>
      </c>
      <c r="AE942" s="50">
        <v>21.62868619848275</v>
      </c>
      <c r="AF942" s="50">
        <v>17.7822118211405</v>
      </c>
      <c r="AG942" s="30">
        <v>12.880639801852695</v>
      </c>
      <c r="AH942" s="88">
        <v>8.8702708197934577</v>
      </c>
    </row>
    <row r="943" spans="1:34" ht="15" customHeight="1" x14ac:dyDescent="0.25">
      <c r="A943" s="47" t="s">
        <v>10</v>
      </c>
      <c r="B943" s="47" t="s">
        <v>11</v>
      </c>
      <c r="C943" s="47" t="s">
        <v>12</v>
      </c>
      <c r="D943" s="47" t="s">
        <v>131</v>
      </c>
      <c r="E943" s="47" t="s">
        <v>140</v>
      </c>
      <c r="F943" s="47" t="s">
        <v>149</v>
      </c>
      <c r="G943" s="47" t="s">
        <v>793</v>
      </c>
      <c r="H943" s="48" t="s">
        <v>18</v>
      </c>
      <c r="I943" s="49">
        <v>298</v>
      </c>
      <c r="J943" s="50">
        <v>0.2816430783190107</v>
      </c>
      <c r="K943" s="50">
        <v>0.28990099795635987</v>
      </c>
      <c r="L943" s="50">
        <v>0.30599798087904573</v>
      </c>
      <c r="M943" s="50">
        <v>0.3155278870709427</v>
      </c>
      <c r="N943" s="50">
        <v>0.33960966875003706</v>
      </c>
      <c r="O943" s="50">
        <v>0.36442656787826966</v>
      </c>
      <c r="P943" s="50">
        <v>0.37403113816320205</v>
      </c>
      <c r="Q943" s="50">
        <v>0.38583152601736231</v>
      </c>
      <c r="R943" s="50">
        <v>0.36796653159332632</v>
      </c>
      <c r="S943" s="50">
        <v>0.35249022540838543</v>
      </c>
      <c r="T943" s="50">
        <v>0.40689743046570692</v>
      </c>
      <c r="U943" s="50">
        <v>0.47650122603372147</v>
      </c>
      <c r="V943" s="50">
        <v>0.57278759689409653</v>
      </c>
      <c r="W943" s="50">
        <v>0.74168114843741872</v>
      </c>
      <c r="X943" s="50">
        <v>0.90020457431920486</v>
      </c>
      <c r="Y943" s="50">
        <v>1.0125384479494399</v>
      </c>
      <c r="Z943" s="50">
        <v>1.1659408044677491</v>
      </c>
      <c r="AA943" s="50">
        <v>1.2959853257359448</v>
      </c>
      <c r="AB943" s="50">
        <v>1.3347843874930843</v>
      </c>
      <c r="AC943" s="50">
        <v>1.3111286386957122</v>
      </c>
      <c r="AD943" s="50">
        <v>1.3197171096731239</v>
      </c>
      <c r="AE943" s="50">
        <v>1.3010202033431697</v>
      </c>
      <c r="AF943" s="50">
        <v>1.1096934047465936</v>
      </c>
      <c r="AG943" s="30">
        <v>0.87326025029795684</v>
      </c>
      <c r="AH943" s="88">
        <v>0.61854156920015002</v>
      </c>
    </row>
    <row r="944" spans="1:34" ht="15" customHeight="1" x14ac:dyDescent="0.25">
      <c r="A944" s="47" t="s">
        <v>10</v>
      </c>
      <c r="B944" s="47" t="s">
        <v>11</v>
      </c>
      <c r="C944" s="47" t="s">
        <v>12</v>
      </c>
      <c r="D944" s="47" t="s">
        <v>131</v>
      </c>
      <c r="E944" s="47" t="s">
        <v>140</v>
      </c>
      <c r="F944" s="47" t="s">
        <v>149</v>
      </c>
      <c r="G944" s="47" t="s">
        <v>156</v>
      </c>
      <c r="H944" s="48" t="s">
        <v>16</v>
      </c>
      <c r="I944" s="49">
        <v>25</v>
      </c>
      <c r="J944" s="50">
        <v>3.1061787477755367E-2</v>
      </c>
      <c r="K944" s="50">
        <v>2.8167196068183971E-2</v>
      </c>
      <c r="L944" s="50">
        <v>2.6407562910978781E-2</v>
      </c>
      <c r="M944" s="50">
        <v>2.4809533513772564E-2</v>
      </c>
      <c r="N944" s="50">
        <v>2.255302918980991E-2</v>
      </c>
      <c r="O944" s="50">
        <v>2.0273080575819075E-2</v>
      </c>
      <c r="P944" s="50">
        <v>1.8483156010753274E-2</v>
      </c>
      <c r="Q944" s="50">
        <v>1.663879351346606E-2</v>
      </c>
      <c r="R944" s="50">
        <v>1.4625739633488727E-2</v>
      </c>
      <c r="S944" s="50">
        <v>1.297341090676353E-2</v>
      </c>
      <c r="T944" s="50">
        <v>1.1818042596038109E-2</v>
      </c>
      <c r="U944" s="50">
        <v>1.0688736621538105E-2</v>
      </c>
      <c r="V944" s="50">
        <v>9.8353702326761747E-3</v>
      </c>
      <c r="W944" s="50">
        <v>9.0463061167172579E-3</v>
      </c>
      <c r="X944" s="50">
        <v>9.4906715988403393E-3</v>
      </c>
      <c r="Y944" s="50">
        <v>8.8586182520257427E-3</v>
      </c>
      <c r="Z944" s="50">
        <v>8.6760969514610587E-3</v>
      </c>
      <c r="AA944" s="50">
        <v>8.1216724062284362E-3</v>
      </c>
      <c r="AB944" s="50">
        <v>7.4452681045594953E-3</v>
      </c>
      <c r="AC944" s="50">
        <v>7.300367995446067E-3</v>
      </c>
      <c r="AD944" s="50">
        <v>5.9988494322212654E-3</v>
      </c>
      <c r="AE944" s="50">
        <v>5.9912082056585428E-3</v>
      </c>
      <c r="AF944" s="50">
        <v>5.7941455932177489E-3</v>
      </c>
      <c r="AG944" s="30">
        <v>5.675200548946888E-3</v>
      </c>
      <c r="AH944" s="88">
        <v>5.5242686355566626E-3</v>
      </c>
    </row>
    <row r="945" spans="1:34" ht="15" customHeight="1" x14ac:dyDescent="0.25">
      <c r="A945" s="47" t="s">
        <v>10</v>
      </c>
      <c r="B945" s="47" t="s">
        <v>11</v>
      </c>
      <c r="C945" s="47" t="s">
        <v>12</v>
      </c>
      <c r="D945" s="47" t="s">
        <v>131</v>
      </c>
      <c r="E945" s="47" t="s">
        <v>140</v>
      </c>
      <c r="F945" s="47" t="s">
        <v>149</v>
      </c>
      <c r="G945" s="47" t="s">
        <v>156</v>
      </c>
      <c r="H945" s="48" t="s">
        <v>17</v>
      </c>
      <c r="I945" s="49">
        <v>1</v>
      </c>
      <c r="J945" s="50">
        <v>9.3570774323467933</v>
      </c>
      <c r="K945" s="50">
        <v>9.2323428144205923</v>
      </c>
      <c r="L945" s="50">
        <v>9.7136070886605363</v>
      </c>
      <c r="M945" s="50">
        <v>10.047022769131711</v>
      </c>
      <c r="N945" s="50">
        <v>9.8971955444596933</v>
      </c>
      <c r="O945" s="50">
        <v>9.5244816896790354</v>
      </c>
      <c r="P945" s="50">
        <v>9.6484239746318217</v>
      </c>
      <c r="Q945" s="50">
        <v>9.4891902725601174</v>
      </c>
      <c r="R945" s="50">
        <v>8.7236704452375271</v>
      </c>
      <c r="S945" s="50">
        <v>8.1122192370937309</v>
      </c>
      <c r="T945" s="50">
        <v>7.5104318684995963</v>
      </c>
      <c r="U945" s="50">
        <v>7.0189024458559111</v>
      </c>
      <c r="V945" s="50">
        <v>6.587135228275784</v>
      </c>
      <c r="W945" s="50">
        <v>6.3165907435367723</v>
      </c>
      <c r="X945" s="50">
        <v>6.1200773505474633</v>
      </c>
      <c r="Y945" s="50">
        <v>6.0568046898707362</v>
      </c>
      <c r="Z945" s="50">
        <v>6.4544900555940155</v>
      </c>
      <c r="AA945" s="50">
        <v>6.7331123311518981</v>
      </c>
      <c r="AB945" s="50">
        <v>6.7246235041739171</v>
      </c>
      <c r="AC945" s="50">
        <v>6.9056152909495072</v>
      </c>
      <c r="AD945" s="50">
        <v>6.0289698861264513</v>
      </c>
      <c r="AE945" s="50">
        <v>6.5406996548538929</v>
      </c>
      <c r="AF945" s="50">
        <v>6.6652895787788715</v>
      </c>
      <c r="AG945" s="30">
        <v>6.7687208668153627</v>
      </c>
      <c r="AH945" s="88">
        <v>6.8001909315091771</v>
      </c>
    </row>
    <row r="946" spans="1:34" ht="15" customHeight="1" x14ac:dyDescent="0.25">
      <c r="A946" s="47" t="s">
        <v>10</v>
      </c>
      <c r="B946" s="47" t="s">
        <v>11</v>
      </c>
      <c r="C946" s="47" t="s">
        <v>12</v>
      </c>
      <c r="D946" s="47" t="s">
        <v>131</v>
      </c>
      <c r="E946" s="47" t="s">
        <v>140</v>
      </c>
      <c r="F946" s="47" t="s">
        <v>149</v>
      </c>
      <c r="G946" s="47" t="s">
        <v>156</v>
      </c>
      <c r="H946" s="48" t="s">
        <v>18</v>
      </c>
      <c r="I946" s="49">
        <v>298</v>
      </c>
      <c r="J946" s="50">
        <v>0.24523977211414941</v>
      </c>
      <c r="K946" s="50">
        <v>0.22845088761114857</v>
      </c>
      <c r="L946" s="50">
        <v>0.22248613484073773</v>
      </c>
      <c r="M946" s="50">
        <v>0.2143585980122808</v>
      </c>
      <c r="N946" s="50">
        <v>0.20159058593725587</v>
      </c>
      <c r="O946" s="50">
        <v>0.18907265207747048</v>
      </c>
      <c r="P946" s="50">
        <v>0.18084066079442396</v>
      </c>
      <c r="Q946" s="50">
        <v>0.17094654381496363</v>
      </c>
      <c r="R946" s="50">
        <v>0.15494323666929821</v>
      </c>
      <c r="S946" s="50">
        <v>0.14090709665714302</v>
      </c>
      <c r="T946" s="50">
        <v>0.13072329737649047</v>
      </c>
      <c r="U946" s="50">
        <v>0.12074836923118422</v>
      </c>
      <c r="V946" s="50">
        <v>0.11356109590205797</v>
      </c>
      <c r="W946" s="50">
        <v>0.10652836962078675</v>
      </c>
      <c r="X946" s="50">
        <v>0.10237137795711326</v>
      </c>
      <c r="Y946" s="50">
        <v>9.8916350622491489E-2</v>
      </c>
      <c r="Z946" s="50">
        <v>0.10170412369931756</v>
      </c>
      <c r="AA946" s="50">
        <v>0.10083976599304952</v>
      </c>
      <c r="AB946" s="50">
        <v>9.6776024129314617E-2</v>
      </c>
      <c r="AC946" s="50">
        <v>9.740453317689346E-2</v>
      </c>
      <c r="AD946" s="50">
        <v>8.1703296753874652E-2</v>
      </c>
      <c r="AE946" s="50">
        <v>8.4382959022763077E-2</v>
      </c>
      <c r="AF946" s="50">
        <v>8.2185287720103292E-2</v>
      </c>
      <c r="AG946" s="30">
        <v>8.1150760921785511E-2</v>
      </c>
      <c r="AH946" s="88">
        <v>7.9706797532554524E-2</v>
      </c>
    </row>
    <row r="947" spans="1:34" ht="15" customHeight="1" x14ac:dyDescent="0.25">
      <c r="A947" s="47" t="s">
        <v>10</v>
      </c>
      <c r="B947" s="47" t="s">
        <v>11</v>
      </c>
      <c r="C947" s="47" t="s">
        <v>12</v>
      </c>
      <c r="D947" s="47" t="s">
        <v>131</v>
      </c>
      <c r="E947" s="47" t="s">
        <v>140</v>
      </c>
      <c r="F947" s="47" t="s">
        <v>149</v>
      </c>
      <c r="G947" s="47" t="s">
        <v>572</v>
      </c>
      <c r="H947" s="48" t="s">
        <v>16</v>
      </c>
      <c r="I947" s="49">
        <v>25</v>
      </c>
      <c r="J947" s="50">
        <v>0</v>
      </c>
      <c r="K947" s="50">
        <v>0</v>
      </c>
      <c r="L947" s="50">
        <v>0</v>
      </c>
      <c r="M947" s="50">
        <v>0</v>
      </c>
      <c r="N947" s="50">
        <v>0</v>
      </c>
      <c r="O947" s="50">
        <v>0</v>
      </c>
      <c r="P947" s="50">
        <v>0</v>
      </c>
      <c r="Q947" s="50">
        <v>0</v>
      </c>
      <c r="R947" s="50">
        <v>0</v>
      </c>
      <c r="S947" s="50">
        <v>0</v>
      </c>
      <c r="T947" s="50">
        <v>8.2557408764256468E-6</v>
      </c>
      <c r="U947" s="50">
        <v>7.2866819313070992E-6</v>
      </c>
      <c r="V947" s="50">
        <v>3.3220174906551032E-5</v>
      </c>
      <c r="W947" s="50">
        <v>3.5953871139025542E-4</v>
      </c>
      <c r="X947" s="50">
        <v>2.5422788386485299E-4</v>
      </c>
      <c r="Y947" s="50">
        <v>3.2441700221044561E-4</v>
      </c>
      <c r="Z947" s="50">
        <v>4.5140282337859756E-4</v>
      </c>
      <c r="AA947" s="50">
        <v>5.1766790593991258E-4</v>
      </c>
      <c r="AB947" s="50">
        <v>5.0676919603769347E-4</v>
      </c>
      <c r="AC947" s="50">
        <v>7.2098650086168791E-4</v>
      </c>
      <c r="AD947" s="50">
        <v>5.8884334526629507E-4</v>
      </c>
      <c r="AE947" s="50">
        <v>8.3435075079310453E-4</v>
      </c>
      <c r="AF947" s="50">
        <v>1.0978191025534246E-3</v>
      </c>
      <c r="AG947" s="30">
        <v>1.0591410519736623E-3</v>
      </c>
      <c r="AH947" s="88">
        <v>1.3181084831810029E-3</v>
      </c>
    </row>
    <row r="948" spans="1:34" ht="15" customHeight="1" x14ac:dyDescent="0.25">
      <c r="A948" s="47" t="s">
        <v>10</v>
      </c>
      <c r="B948" s="47" t="s">
        <v>11</v>
      </c>
      <c r="C948" s="47" t="s">
        <v>12</v>
      </c>
      <c r="D948" s="47" t="s">
        <v>131</v>
      </c>
      <c r="E948" s="47" t="s">
        <v>140</v>
      </c>
      <c r="F948" s="47" t="s">
        <v>149</v>
      </c>
      <c r="G948" s="47" t="s">
        <v>572</v>
      </c>
      <c r="H948" s="48" t="s">
        <v>18</v>
      </c>
      <c r="I948" s="49">
        <v>298</v>
      </c>
      <c r="J948" s="50">
        <v>0</v>
      </c>
      <c r="K948" s="50">
        <v>0</v>
      </c>
      <c r="L948" s="50">
        <v>0</v>
      </c>
      <c r="M948" s="50">
        <v>0</v>
      </c>
      <c r="N948" s="50">
        <v>0</v>
      </c>
      <c r="O948" s="50">
        <v>0</v>
      </c>
      <c r="P948" s="50">
        <v>0</v>
      </c>
      <c r="Q948" s="50">
        <v>0</v>
      </c>
      <c r="R948" s="50">
        <v>0</v>
      </c>
      <c r="S948" s="50">
        <v>0</v>
      </c>
      <c r="T948" s="50">
        <v>2.1498376620268761E-4</v>
      </c>
      <c r="U948" s="50">
        <v>2.2827640181841209E-4</v>
      </c>
      <c r="V948" s="50">
        <v>1.3851674308793117E-3</v>
      </c>
      <c r="W948" s="50">
        <v>2.4134623323218703E-2</v>
      </c>
      <c r="X948" s="50">
        <v>2.8047482818272875E-2</v>
      </c>
      <c r="Y948" s="50">
        <v>4.6761286132295167E-2</v>
      </c>
      <c r="Z948" s="50">
        <v>8.43300108859735E-2</v>
      </c>
      <c r="AA948" s="50">
        <v>0.12452321202110103</v>
      </c>
      <c r="AB948" s="50">
        <v>0.14414172628969957</v>
      </c>
      <c r="AC948" s="50">
        <v>0.24925364023050822</v>
      </c>
      <c r="AD948" s="50">
        <v>0.25596130704424203</v>
      </c>
      <c r="AE948" s="50">
        <v>0.42156941074118709</v>
      </c>
      <c r="AF948" s="50">
        <v>0.63617570368161058</v>
      </c>
      <c r="AG948" s="30">
        <v>0.96700164871963235</v>
      </c>
      <c r="AH948" s="88">
        <v>1.2752707445786313</v>
      </c>
    </row>
    <row r="949" spans="1:34" ht="15" customHeight="1" x14ac:dyDescent="0.25">
      <c r="A949" s="47" t="s">
        <v>10</v>
      </c>
      <c r="B949" s="47" t="s">
        <v>11</v>
      </c>
      <c r="C949" s="47" t="s">
        <v>12</v>
      </c>
      <c r="D949" s="47" t="s">
        <v>131</v>
      </c>
      <c r="E949" s="47" t="s">
        <v>140</v>
      </c>
      <c r="F949" s="47" t="s">
        <v>149</v>
      </c>
      <c r="G949" s="47" t="s">
        <v>157</v>
      </c>
      <c r="H949" s="48" t="s">
        <v>16</v>
      </c>
      <c r="I949" s="49">
        <v>25</v>
      </c>
      <c r="J949" s="50">
        <v>5.4706756511061488E-9</v>
      </c>
      <c r="K949" s="50">
        <v>7.3221897564483397E-9</v>
      </c>
      <c r="L949" s="50">
        <v>1.2457576526272094E-8</v>
      </c>
      <c r="M949" s="50">
        <v>3.1791145858714851E-9</v>
      </c>
      <c r="N949" s="50">
        <v>4.7101909639196466E-9</v>
      </c>
      <c r="O949" s="50">
        <v>8.7023442646140121E-9</v>
      </c>
      <c r="P949" s="50">
        <v>6.8170672421989958E-8</v>
      </c>
      <c r="Q949" s="50">
        <v>6.2347527257456725E-8</v>
      </c>
      <c r="R949" s="50">
        <v>4.1999326470545089E-8</v>
      </c>
      <c r="S949" s="50">
        <v>2.7970180610628936E-8</v>
      </c>
      <c r="T949" s="50">
        <v>2.1016686942651987E-8</v>
      </c>
      <c r="U949" s="50">
        <v>4.7009361521163908E-8</v>
      </c>
      <c r="V949" s="50">
        <v>7.6009098476926931E-8</v>
      </c>
      <c r="W949" s="50">
        <v>2.1960708753890998E-7</v>
      </c>
      <c r="X949" s="50">
        <v>2.4153679191115677E-7</v>
      </c>
      <c r="Y949" s="50">
        <v>4.6203913887872757E-7</v>
      </c>
      <c r="Z949" s="50">
        <v>6.0093916661160482E-7</v>
      </c>
      <c r="AA949" s="50">
        <v>6.154005284174483E-7</v>
      </c>
      <c r="AB949" s="50">
        <v>6.5689863683683079E-7</v>
      </c>
      <c r="AC949" s="50">
        <v>7.5209962427554572E-7</v>
      </c>
      <c r="AD949" s="50">
        <v>8.9694459303171675E-7</v>
      </c>
      <c r="AE949" s="50">
        <v>1.0638548149111583E-6</v>
      </c>
      <c r="AF949" s="50">
        <v>1.051407823952988E-6</v>
      </c>
      <c r="AG949" s="30">
        <v>1.0038525304983518E-6</v>
      </c>
      <c r="AH949" s="88">
        <v>8.7143089943687629E-7</v>
      </c>
    </row>
    <row r="950" spans="1:34" ht="15" customHeight="1" x14ac:dyDescent="0.25">
      <c r="A950" s="47" t="s">
        <v>10</v>
      </c>
      <c r="B950" s="47" t="s">
        <v>11</v>
      </c>
      <c r="C950" s="47" t="s">
        <v>12</v>
      </c>
      <c r="D950" s="47" t="s">
        <v>131</v>
      </c>
      <c r="E950" s="47" t="s">
        <v>140</v>
      </c>
      <c r="F950" s="47" t="s">
        <v>149</v>
      </c>
      <c r="G950" s="47" t="s">
        <v>157</v>
      </c>
      <c r="H950" s="48" t="s">
        <v>18</v>
      </c>
      <c r="I950" s="49">
        <v>298</v>
      </c>
      <c r="J950" s="50">
        <v>2.9789545745458101E-7</v>
      </c>
      <c r="K950" s="50">
        <v>4.2552176272743518E-7</v>
      </c>
      <c r="L950" s="50">
        <v>7.7509039614566446E-7</v>
      </c>
      <c r="M950" s="50">
        <v>2.1478461938166793E-7</v>
      </c>
      <c r="N950" s="50">
        <v>3.5563899945116876E-7</v>
      </c>
      <c r="O950" s="50">
        <v>7.123065806118302E-7</v>
      </c>
      <c r="P950" s="50">
        <v>5.9617064552598496E-6</v>
      </c>
      <c r="Q950" s="50">
        <v>5.756662526372094E-6</v>
      </c>
      <c r="R950" s="50">
        <v>3.9640068450970893E-6</v>
      </c>
      <c r="S950" s="50">
        <v>2.6058593035063006E-6</v>
      </c>
      <c r="T950" s="50">
        <v>2.2071786812033475E-6</v>
      </c>
      <c r="U950" s="50">
        <v>5.8761364263149363E-6</v>
      </c>
      <c r="V950" s="50">
        <v>1.0615299860760165E-5</v>
      </c>
      <c r="W950" s="50">
        <v>3.8237983459326129E-5</v>
      </c>
      <c r="X950" s="50">
        <v>4.876371409733173E-5</v>
      </c>
      <c r="Y950" s="50">
        <v>1.1860202112943666E-4</v>
      </c>
      <c r="Z950" s="50">
        <v>1.6807567863960288E-4</v>
      </c>
      <c r="AA950" s="50">
        <v>2.1666824284257582E-4</v>
      </c>
      <c r="AB950" s="50">
        <v>2.736766384904165E-4</v>
      </c>
      <c r="AC950" s="50">
        <v>3.2098327956017758E-4</v>
      </c>
      <c r="AD950" s="50">
        <v>5.276687619379805E-4</v>
      </c>
      <c r="AE950" s="50">
        <v>6.6216633501112643E-4</v>
      </c>
      <c r="AF950" s="50">
        <v>7.0799612114905825E-4</v>
      </c>
      <c r="AG950" s="30">
        <v>7.0063857844989677E-4</v>
      </c>
      <c r="AH950" s="88">
        <v>6.3022240676097966E-4</v>
      </c>
    </row>
    <row r="951" spans="1:34" ht="15" customHeight="1" x14ac:dyDescent="0.25">
      <c r="A951" s="47" t="s">
        <v>10</v>
      </c>
      <c r="B951" s="47" t="s">
        <v>11</v>
      </c>
      <c r="C951" s="47" t="s">
        <v>12</v>
      </c>
      <c r="D951" s="47" t="s">
        <v>131</v>
      </c>
      <c r="E951" s="47" t="s">
        <v>140</v>
      </c>
      <c r="F951" s="47" t="s">
        <v>149</v>
      </c>
      <c r="G951" s="47" t="s">
        <v>158</v>
      </c>
      <c r="H951" s="48" t="s">
        <v>16</v>
      </c>
      <c r="I951" s="49">
        <v>25</v>
      </c>
      <c r="J951" s="50">
        <v>1.4584361953623855E-5</v>
      </c>
      <c r="K951" s="50">
        <v>1.7315173543453279E-5</v>
      </c>
      <c r="L951" s="50">
        <v>1.8282335008570152E-5</v>
      </c>
      <c r="M951" s="50">
        <v>9.7361672805862555E-5</v>
      </c>
      <c r="N951" s="50">
        <v>1.2790136586747836E-4</v>
      </c>
      <c r="O951" s="50">
        <v>1.1648039733172741E-4</v>
      </c>
      <c r="P951" s="50">
        <v>9.9744910442295745E-5</v>
      </c>
      <c r="Q951" s="50">
        <v>8.5515472261990579E-5</v>
      </c>
      <c r="R951" s="50">
        <v>7.8547836725076343E-5</v>
      </c>
      <c r="S951" s="50">
        <v>7.3296879423223653E-5</v>
      </c>
      <c r="T951" s="50">
        <v>1.0550824667163798E-4</v>
      </c>
      <c r="U951" s="50">
        <v>1.0241128303571285E-4</v>
      </c>
      <c r="V951" s="50">
        <v>8.4351928123349814E-5</v>
      </c>
      <c r="W951" s="50">
        <v>7.8828392063765769E-5</v>
      </c>
      <c r="X951" s="50">
        <v>7.549908089773624E-5</v>
      </c>
      <c r="Y951" s="50">
        <v>5.6605467266088843E-5</v>
      </c>
      <c r="Z951" s="50">
        <v>3.8373301771311499E-5</v>
      </c>
      <c r="AA951" s="50">
        <v>4.412916361597126E-5</v>
      </c>
      <c r="AB951" s="50">
        <v>3.6668026157002645E-5</v>
      </c>
      <c r="AC951" s="50">
        <v>3.0352521056861222E-5</v>
      </c>
      <c r="AD951" s="50">
        <v>2.0771017536165511E-5</v>
      </c>
      <c r="AE951" s="50">
        <v>2.1975418833695952E-5</v>
      </c>
      <c r="AF951" s="50">
        <v>1.9338348484783114E-5</v>
      </c>
      <c r="AG951" s="30">
        <v>1.6524902971142993E-5</v>
      </c>
      <c r="AH951" s="88">
        <v>1.4629980455862335E-5</v>
      </c>
    </row>
    <row r="952" spans="1:34" ht="15" customHeight="1" x14ac:dyDescent="0.25">
      <c r="A952" s="47" t="s">
        <v>10</v>
      </c>
      <c r="B952" s="47" t="s">
        <v>11</v>
      </c>
      <c r="C952" s="47" t="s">
        <v>12</v>
      </c>
      <c r="D952" s="47" t="s">
        <v>131</v>
      </c>
      <c r="E952" s="47" t="s">
        <v>140</v>
      </c>
      <c r="F952" s="47" t="s">
        <v>149</v>
      </c>
      <c r="G952" s="47" t="s">
        <v>158</v>
      </c>
      <c r="H952" s="48" t="s">
        <v>18</v>
      </c>
      <c r="I952" s="49">
        <v>298</v>
      </c>
      <c r="J952" s="50">
        <v>1.0986466505307212E-4</v>
      </c>
      <c r="K952" s="50">
        <v>1.3048697517302566E-4</v>
      </c>
      <c r="L952" s="50">
        <v>1.3943847764036468E-4</v>
      </c>
      <c r="M952" s="50">
        <v>7.3710553029544205E-4</v>
      </c>
      <c r="N952" s="50">
        <v>9.8051428643712623E-4</v>
      </c>
      <c r="O952" s="50">
        <v>9.052205545599664E-4</v>
      </c>
      <c r="P952" s="50">
        <v>7.8697988476861822E-4</v>
      </c>
      <c r="Q952" s="50">
        <v>6.8876400529441608E-4</v>
      </c>
      <c r="R952" s="50">
        <v>6.4428370828422538E-4</v>
      </c>
      <c r="S952" s="50">
        <v>6.0899870913059704E-4</v>
      </c>
      <c r="T952" s="50">
        <v>8.880300792322444E-4</v>
      </c>
      <c r="U952" s="50">
        <v>8.7584060551986625E-4</v>
      </c>
      <c r="V952" s="50">
        <v>7.4245143257236127E-4</v>
      </c>
      <c r="W952" s="50">
        <v>7.0936493132956943E-4</v>
      </c>
      <c r="X952" s="50">
        <v>7.0724834246232266E-4</v>
      </c>
      <c r="Y952" s="50">
        <v>5.8977770644526089E-4</v>
      </c>
      <c r="Z952" s="50">
        <v>5.1549042672935071E-4</v>
      </c>
      <c r="AA952" s="50">
        <v>5.0877945596672748E-4</v>
      </c>
      <c r="AB952" s="50">
        <v>4.6846997102173205E-4</v>
      </c>
      <c r="AC952" s="50">
        <v>4.1459326611115551E-4</v>
      </c>
      <c r="AD952" s="50">
        <v>3.1306702743528E-4</v>
      </c>
      <c r="AE952" s="50">
        <v>3.4597849655804684E-4</v>
      </c>
      <c r="AF952" s="50">
        <v>3.3228458434841375E-4</v>
      </c>
      <c r="AG952" s="30">
        <v>3.0310686450937937E-4</v>
      </c>
      <c r="AH952" s="88">
        <v>2.8262145905209385E-4</v>
      </c>
    </row>
    <row r="953" spans="1:34" ht="15" customHeight="1" x14ac:dyDescent="0.25">
      <c r="A953" s="47" t="s">
        <v>10</v>
      </c>
      <c r="B953" s="47" t="s">
        <v>11</v>
      </c>
      <c r="C953" s="47" t="s">
        <v>12</v>
      </c>
      <c r="D953" s="47" t="s">
        <v>131</v>
      </c>
      <c r="E953" s="47" t="s">
        <v>140</v>
      </c>
      <c r="F953" s="47" t="s">
        <v>149</v>
      </c>
      <c r="G953" s="47" t="s">
        <v>794</v>
      </c>
      <c r="H953" s="48" t="s">
        <v>16</v>
      </c>
      <c r="I953" s="49">
        <v>25</v>
      </c>
      <c r="J953" s="50">
        <v>1.0745379961145988E-5</v>
      </c>
      <c r="K953" s="50">
        <v>1.1669130175240375E-5</v>
      </c>
      <c r="L953" s="50">
        <v>1.2369421657397708E-5</v>
      </c>
      <c r="M953" s="50">
        <v>1.3656159129517231E-5</v>
      </c>
      <c r="N953" s="50">
        <v>1.403016310078405E-5</v>
      </c>
      <c r="O953" s="50">
        <v>1.4601662648555264E-5</v>
      </c>
      <c r="P953" s="50">
        <v>1.5127802029644589E-5</v>
      </c>
      <c r="Q953" s="50">
        <v>1.5394970514234108E-5</v>
      </c>
      <c r="R953" s="50">
        <v>1.4731290701235584E-5</v>
      </c>
      <c r="S953" s="50">
        <v>1.4572420822231847E-5</v>
      </c>
      <c r="T953" s="50">
        <v>1.4518035044758152E-5</v>
      </c>
      <c r="U953" s="50">
        <v>1.4115181950883655E-5</v>
      </c>
      <c r="V953" s="50">
        <v>1.3869707948451532E-5</v>
      </c>
      <c r="W953" s="50">
        <v>1.3174905755712697E-5</v>
      </c>
      <c r="X953" s="50">
        <v>1.3096292057148896E-5</v>
      </c>
      <c r="Y953" s="50">
        <v>1.3067054385684075E-5</v>
      </c>
      <c r="Z953" s="50">
        <v>1.3004414255669464E-5</v>
      </c>
      <c r="AA953" s="50">
        <v>1.2656156832217623E-5</v>
      </c>
      <c r="AB953" s="50">
        <v>1.265143901609943E-5</v>
      </c>
      <c r="AC953" s="50">
        <v>1.1554296799570389E-5</v>
      </c>
      <c r="AD953" s="50">
        <v>1.0222897882766874E-5</v>
      </c>
      <c r="AE953" s="50">
        <v>1.0650862140943207E-5</v>
      </c>
      <c r="AF953" s="50">
        <v>8.9935393051852098E-6</v>
      </c>
      <c r="AG953" s="30">
        <v>6.3052157623243175E-6</v>
      </c>
      <c r="AH953" s="88">
        <v>4.0829029291510169E-6</v>
      </c>
    </row>
    <row r="954" spans="1:34" ht="15" customHeight="1" x14ac:dyDescent="0.25">
      <c r="A954" s="47" t="s">
        <v>10</v>
      </c>
      <c r="B954" s="47" t="s">
        <v>11</v>
      </c>
      <c r="C954" s="47" t="s">
        <v>12</v>
      </c>
      <c r="D954" s="47" t="s">
        <v>131</v>
      </c>
      <c r="E954" s="47" t="s">
        <v>140</v>
      </c>
      <c r="F954" s="47" t="s">
        <v>149</v>
      </c>
      <c r="G954" s="47" t="s">
        <v>794</v>
      </c>
      <c r="H954" s="48" t="s">
        <v>17</v>
      </c>
      <c r="I954" s="49">
        <v>1</v>
      </c>
      <c r="J954" s="50">
        <v>4.1840016111877411E-2</v>
      </c>
      <c r="K954" s="50">
        <v>4.8367821966451841E-2</v>
      </c>
      <c r="L954" s="50">
        <v>5.4759442762314002E-2</v>
      </c>
      <c r="M954" s="50">
        <v>6.5381498326083587E-2</v>
      </c>
      <c r="N954" s="50">
        <v>7.4752294969583119E-2</v>
      </c>
      <c r="O954" s="50">
        <v>8.401499579512918E-2</v>
      </c>
      <c r="P954" s="50">
        <v>9.2727362214873627E-2</v>
      </c>
      <c r="Q954" s="50">
        <v>9.9606156890355083E-2</v>
      </c>
      <c r="R954" s="50">
        <v>9.7479732948283729E-2</v>
      </c>
      <c r="S954" s="50">
        <v>9.5211991595097675E-2</v>
      </c>
      <c r="T954" s="50">
        <v>9.3522155122395076E-2</v>
      </c>
      <c r="U954" s="50">
        <v>8.9666357348774275E-2</v>
      </c>
      <c r="V954" s="50">
        <v>8.6958321246484116E-2</v>
      </c>
      <c r="W954" s="50">
        <v>8.3280260099831124E-2</v>
      </c>
      <c r="X954" s="50">
        <v>8.3210565623452748E-2</v>
      </c>
      <c r="Y954" s="50">
        <v>8.7021175161274403E-2</v>
      </c>
      <c r="Z954" s="50">
        <v>8.825692292077543E-2</v>
      </c>
      <c r="AA954" s="50">
        <v>8.95014867402983E-2</v>
      </c>
      <c r="AB954" s="50">
        <v>9.3322336893669935E-2</v>
      </c>
      <c r="AC954" s="50">
        <v>8.4311271461493642E-2</v>
      </c>
      <c r="AD954" s="50">
        <v>8.5428710774225383E-2</v>
      </c>
      <c r="AE954" s="50">
        <v>9.0318569459265335E-2</v>
      </c>
      <c r="AF954" s="50">
        <v>7.9167961937481587E-2</v>
      </c>
      <c r="AG954" s="30">
        <v>5.634235727791758E-2</v>
      </c>
      <c r="AH954" s="88">
        <v>3.7046572054106913E-2</v>
      </c>
    </row>
    <row r="955" spans="1:34" ht="15" customHeight="1" x14ac:dyDescent="0.25">
      <c r="A955" s="47" t="s">
        <v>10</v>
      </c>
      <c r="B955" s="47" t="s">
        <v>11</v>
      </c>
      <c r="C955" s="47" t="s">
        <v>12</v>
      </c>
      <c r="D955" s="47" t="s">
        <v>131</v>
      </c>
      <c r="E955" s="47" t="s">
        <v>140</v>
      </c>
      <c r="F955" s="47" t="s">
        <v>149</v>
      </c>
      <c r="G955" s="47" t="s">
        <v>794</v>
      </c>
      <c r="H955" s="48" t="s">
        <v>18</v>
      </c>
      <c r="I955" s="49">
        <v>298</v>
      </c>
      <c r="J955" s="50">
        <v>5.8511966038447968E-4</v>
      </c>
      <c r="K955" s="50">
        <v>6.7813987438543398E-4</v>
      </c>
      <c r="L955" s="50">
        <v>7.6960554184082289E-4</v>
      </c>
      <c r="M955" s="50">
        <v>9.2262573795992748E-4</v>
      </c>
      <c r="N955" s="50">
        <v>1.0593356417013136E-3</v>
      </c>
      <c r="O955" s="50">
        <v>1.1951791466964221E-3</v>
      </c>
      <c r="P955" s="50">
        <v>1.3229664870510101E-3</v>
      </c>
      <c r="Q955" s="50">
        <v>1.4214461062414547E-3</v>
      </c>
      <c r="R955" s="50">
        <v>1.3903779437455129E-3</v>
      </c>
      <c r="S955" s="50">
        <v>1.357648665300053E-3</v>
      </c>
      <c r="T955" s="50">
        <v>1.5246883360441699E-3</v>
      </c>
      <c r="U955" s="50">
        <v>1.7643876058241982E-3</v>
      </c>
      <c r="V955" s="50">
        <v>1.9370195385053105E-3</v>
      </c>
      <c r="W955" s="50">
        <v>2.2940144328259106E-3</v>
      </c>
      <c r="X955" s="50">
        <v>2.6440023342069845E-3</v>
      </c>
      <c r="Y955" s="50">
        <v>3.3542159742384384E-3</v>
      </c>
      <c r="Z955" s="50">
        <v>3.637183050751018E-3</v>
      </c>
      <c r="AA955" s="50">
        <v>4.4559390760167319E-3</v>
      </c>
      <c r="AB955" s="50">
        <v>5.270833440399773E-3</v>
      </c>
      <c r="AC955" s="50">
        <v>4.9311766154785403E-3</v>
      </c>
      <c r="AD955" s="50">
        <v>6.0140881734790201E-3</v>
      </c>
      <c r="AE955" s="50">
        <v>6.629327845986281E-3</v>
      </c>
      <c r="AF955" s="50">
        <v>6.0560619755835408E-3</v>
      </c>
      <c r="AG955" s="30">
        <v>4.4007234870859814E-3</v>
      </c>
      <c r="AH955" s="88">
        <v>2.9527721730360766E-3</v>
      </c>
    </row>
    <row r="956" spans="1:34" ht="15" customHeight="1" x14ac:dyDescent="0.25">
      <c r="A956" s="47" t="s">
        <v>10</v>
      </c>
      <c r="B956" s="47" t="s">
        <v>11</v>
      </c>
      <c r="C956" s="47" t="s">
        <v>12</v>
      </c>
      <c r="D956" s="47" t="s">
        <v>131</v>
      </c>
      <c r="E956" s="47" t="s">
        <v>140</v>
      </c>
      <c r="F956" s="47" t="s">
        <v>149</v>
      </c>
      <c r="G956" s="47" t="s">
        <v>159</v>
      </c>
      <c r="H956" s="48" t="s">
        <v>16</v>
      </c>
      <c r="I956" s="49">
        <v>25</v>
      </c>
      <c r="J956" s="50">
        <v>3.7423832964993639E-3</v>
      </c>
      <c r="K956" s="50">
        <v>3.2979983304482108E-3</v>
      </c>
      <c r="L956" s="50">
        <v>2.9701546283338234E-3</v>
      </c>
      <c r="M956" s="50">
        <v>2.6335871031813595E-3</v>
      </c>
      <c r="N956" s="50">
        <v>2.2535106094167634E-3</v>
      </c>
      <c r="O956" s="50">
        <v>1.9270353453301567E-3</v>
      </c>
      <c r="P956" s="50">
        <v>1.6471326749516167E-3</v>
      </c>
      <c r="Q956" s="50">
        <v>1.4096132979469287E-3</v>
      </c>
      <c r="R956" s="50">
        <v>1.1682959197102556E-3</v>
      </c>
      <c r="S956" s="50">
        <v>1.0717133280552203E-3</v>
      </c>
      <c r="T956" s="50">
        <v>9.7156465280721124E-4</v>
      </c>
      <c r="U956" s="50">
        <v>8.6123819814092062E-4</v>
      </c>
      <c r="V956" s="50">
        <v>7.6982954732837672E-4</v>
      </c>
      <c r="W956" s="50">
        <v>6.8575344576470758E-4</v>
      </c>
      <c r="X956" s="50">
        <v>6.0835694614789495E-4</v>
      </c>
      <c r="Y956" s="50">
        <v>4.9076107133578107E-4</v>
      </c>
      <c r="Z956" s="50">
        <v>3.369702122200199E-4</v>
      </c>
      <c r="AA956" s="50">
        <v>3.9030519254227024E-4</v>
      </c>
      <c r="AB956" s="50">
        <v>3.1916749859496927E-4</v>
      </c>
      <c r="AC956" s="50">
        <v>2.7045883839193764E-4</v>
      </c>
      <c r="AD956" s="50">
        <v>1.84456503589684E-4</v>
      </c>
      <c r="AE956" s="50">
        <v>1.958307998494716E-4</v>
      </c>
      <c r="AF956" s="50">
        <v>1.6775152561989028E-4</v>
      </c>
      <c r="AG956" s="30">
        <v>1.4586524099447659E-4</v>
      </c>
      <c r="AH956" s="88">
        <v>1.2956542085064993E-4</v>
      </c>
    </row>
    <row r="957" spans="1:34" ht="15" customHeight="1" x14ac:dyDescent="0.25">
      <c r="A957" s="47" t="s">
        <v>10</v>
      </c>
      <c r="B957" s="47" t="s">
        <v>11</v>
      </c>
      <c r="C957" s="47" t="s">
        <v>12</v>
      </c>
      <c r="D957" s="47" t="s">
        <v>131</v>
      </c>
      <c r="E957" s="47" t="s">
        <v>140</v>
      </c>
      <c r="F957" s="47" t="s">
        <v>149</v>
      </c>
      <c r="G957" s="47" t="s">
        <v>159</v>
      </c>
      <c r="H957" s="48" t="s">
        <v>17</v>
      </c>
      <c r="I957" s="49">
        <v>1</v>
      </c>
      <c r="J957" s="50">
        <v>1.4087940504131924</v>
      </c>
      <c r="K957" s="50">
        <v>1.3031350200870868</v>
      </c>
      <c r="L957" s="50">
        <v>1.2522324675346177</v>
      </c>
      <c r="M957" s="50">
        <v>1.1929006422806632</v>
      </c>
      <c r="N957" s="50">
        <v>1.11221999617157</v>
      </c>
      <c r="O957" s="50">
        <v>1.0566692973103777</v>
      </c>
      <c r="P957" s="50">
        <v>1.0046483206409693</v>
      </c>
      <c r="Q957" s="50">
        <v>0.9513212918448799</v>
      </c>
      <c r="R957" s="50">
        <v>0.84079686553363986</v>
      </c>
      <c r="S957" s="50">
        <v>0.80736158694586357</v>
      </c>
      <c r="T957" s="50">
        <v>0.74497326513250262</v>
      </c>
      <c r="U957" s="50">
        <v>0.68791229804296861</v>
      </c>
      <c r="V957" s="50">
        <v>0.64719786488155229</v>
      </c>
      <c r="W957" s="50">
        <v>0.61141453065487072</v>
      </c>
      <c r="X957" s="50">
        <v>0.59374250827285646</v>
      </c>
      <c r="Y957" s="50">
        <v>0.57782709108767372</v>
      </c>
      <c r="Z957" s="50">
        <v>0.56848018269338585</v>
      </c>
      <c r="AA957" s="50">
        <v>0.56656584423853018</v>
      </c>
      <c r="AB957" s="50">
        <v>0.56422667684783412</v>
      </c>
      <c r="AC957" s="50">
        <v>0.5480257407764737</v>
      </c>
      <c r="AD957" s="50">
        <v>0.45361508154533919</v>
      </c>
      <c r="AE957" s="50">
        <v>0.52432434956407847</v>
      </c>
      <c r="AF957" s="50">
        <v>0.52715138987526033</v>
      </c>
      <c r="AG957" s="30">
        <v>0.52570412824329127</v>
      </c>
      <c r="AH957" s="88">
        <v>0.52372315187131313</v>
      </c>
    </row>
    <row r="958" spans="1:34" ht="15" customHeight="1" x14ac:dyDescent="0.25">
      <c r="A958" s="47" t="s">
        <v>10</v>
      </c>
      <c r="B958" s="47" t="s">
        <v>11</v>
      </c>
      <c r="C958" s="47" t="s">
        <v>12</v>
      </c>
      <c r="D958" s="47" t="s">
        <v>131</v>
      </c>
      <c r="E958" s="47" t="s">
        <v>140</v>
      </c>
      <c r="F958" s="47" t="s">
        <v>149</v>
      </c>
      <c r="G958" s="47" t="s">
        <v>159</v>
      </c>
      <c r="H958" s="48" t="s">
        <v>18</v>
      </c>
      <c r="I958" s="49">
        <v>298</v>
      </c>
      <c r="J958" s="50">
        <v>2.8191544386893971E-2</v>
      </c>
      <c r="K958" s="50">
        <v>2.4853682533755823E-2</v>
      </c>
      <c r="L958" s="50">
        <v>2.265322452176978E-2</v>
      </c>
      <c r="M958" s="50">
        <v>1.9938355230815667E-2</v>
      </c>
      <c r="N958" s="50">
        <v>1.7275807276836971E-2</v>
      </c>
      <c r="O958" s="50">
        <v>1.4975841806141199E-2</v>
      </c>
      <c r="P958" s="50">
        <v>1.2995753637795482E-2</v>
      </c>
      <c r="Q958" s="50">
        <v>1.1353394600169141E-2</v>
      </c>
      <c r="R958" s="50">
        <v>9.5828740663961489E-3</v>
      </c>
      <c r="S958" s="50">
        <v>8.9044995977944751E-3</v>
      </c>
      <c r="T958" s="50">
        <v>8.1773573424717139E-3</v>
      </c>
      <c r="U958" s="50">
        <v>7.3654714851442739E-3</v>
      </c>
      <c r="V958" s="50">
        <v>6.7759097268609968E-3</v>
      </c>
      <c r="W958" s="50">
        <v>6.170992877419082E-3</v>
      </c>
      <c r="X958" s="50">
        <v>5.6988699289111499E-3</v>
      </c>
      <c r="Y958" s="50">
        <v>5.1132859252702167E-3</v>
      </c>
      <c r="Z958" s="50">
        <v>4.5267128569645917E-3</v>
      </c>
      <c r="AA958" s="50">
        <v>4.4999552960205014E-3</v>
      </c>
      <c r="AB958" s="50">
        <v>4.0776775978520847E-3</v>
      </c>
      <c r="AC958" s="50">
        <v>3.6942701710833809E-3</v>
      </c>
      <c r="AD958" s="50">
        <v>2.7801839351096133E-3</v>
      </c>
      <c r="AE958" s="50">
        <v>3.0831378561845969E-3</v>
      </c>
      <c r="AF958" s="50">
        <v>2.8824201822755958E-3</v>
      </c>
      <c r="AG958" s="30">
        <v>2.6755228709026834E-3</v>
      </c>
      <c r="AH958" s="88">
        <v>2.5029403418537158E-3</v>
      </c>
    </row>
    <row r="959" spans="1:34" ht="15" customHeight="1" x14ac:dyDescent="0.25">
      <c r="A959" s="47" t="s">
        <v>10</v>
      </c>
      <c r="B959" s="47" t="s">
        <v>11</v>
      </c>
      <c r="C959" s="47" t="s">
        <v>12</v>
      </c>
      <c r="D959" s="47" t="s">
        <v>131</v>
      </c>
      <c r="E959" s="47" t="s">
        <v>140</v>
      </c>
      <c r="F959" s="47" t="s">
        <v>149</v>
      </c>
      <c r="G959" s="47" t="s">
        <v>573</v>
      </c>
      <c r="H959" s="48" t="s">
        <v>16</v>
      </c>
      <c r="I959" s="49">
        <v>25</v>
      </c>
      <c r="J959" s="50">
        <v>0</v>
      </c>
      <c r="K959" s="50">
        <v>0</v>
      </c>
      <c r="L959" s="50">
        <v>0</v>
      </c>
      <c r="M959" s="50">
        <v>0</v>
      </c>
      <c r="N959" s="50">
        <v>0</v>
      </c>
      <c r="O959" s="50">
        <v>0</v>
      </c>
      <c r="P959" s="50">
        <v>0</v>
      </c>
      <c r="Q959" s="50">
        <v>0</v>
      </c>
      <c r="R959" s="50">
        <v>0</v>
      </c>
      <c r="S959" s="50">
        <v>0</v>
      </c>
      <c r="T959" s="50">
        <v>7.6705862905363326E-9</v>
      </c>
      <c r="U959" s="50">
        <v>6.7621293938326318E-9</v>
      </c>
      <c r="V959" s="50">
        <v>3.3540998146918826E-8</v>
      </c>
      <c r="W959" s="50">
        <v>4.2871709548360138E-7</v>
      </c>
      <c r="X959" s="50">
        <v>4.080383914220361E-7</v>
      </c>
      <c r="Y959" s="50">
        <v>6.0346574519977808E-7</v>
      </c>
      <c r="Z959" s="50">
        <v>9.4058153856870977E-7</v>
      </c>
      <c r="AA959" s="50">
        <v>1.2160518096110342E-6</v>
      </c>
      <c r="AB959" s="50">
        <v>1.3662133576902342E-6</v>
      </c>
      <c r="AC959" s="50">
        <v>2.196543079450659E-6</v>
      </c>
      <c r="AD959" s="50">
        <v>1.9827478818554804E-6</v>
      </c>
      <c r="AE959" s="50">
        <v>3.4511975026253303E-6</v>
      </c>
      <c r="AF959" s="50">
        <v>5.155902676893862E-6</v>
      </c>
      <c r="AG959" s="30">
        <v>6.9820583676175293E-6</v>
      </c>
      <c r="AH959" s="88">
        <v>8.4178766921578624E-6</v>
      </c>
    </row>
    <row r="960" spans="1:34" ht="15" customHeight="1" x14ac:dyDescent="0.25">
      <c r="A960" s="47" t="s">
        <v>10</v>
      </c>
      <c r="B960" s="47" t="s">
        <v>11</v>
      </c>
      <c r="C960" s="47" t="s">
        <v>12</v>
      </c>
      <c r="D960" s="47" t="s">
        <v>131</v>
      </c>
      <c r="E960" s="47" t="s">
        <v>140</v>
      </c>
      <c r="F960" s="47" t="s">
        <v>149</v>
      </c>
      <c r="G960" s="47" t="s">
        <v>573</v>
      </c>
      <c r="H960" s="48" t="s">
        <v>18</v>
      </c>
      <c r="I960" s="49">
        <v>298</v>
      </c>
      <c r="J960" s="50">
        <v>0</v>
      </c>
      <c r="K960" s="50">
        <v>0</v>
      </c>
      <c r="L960" s="50">
        <v>0</v>
      </c>
      <c r="M960" s="50">
        <v>0</v>
      </c>
      <c r="N960" s="50">
        <v>0</v>
      </c>
      <c r="O960" s="50">
        <v>0</v>
      </c>
      <c r="P960" s="50">
        <v>0</v>
      </c>
      <c r="Q960" s="50">
        <v>0</v>
      </c>
      <c r="R960" s="50">
        <v>0</v>
      </c>
      <c r="S960" s="50">
        <v>0</v>
      </c>
      <c r="T960" s="50">
        <v>8.0556724183027263E-7</v>
      </c>
      <c r="U960" s="50">
        <v>8.4526131742218711E-7</v>
      </c>
      <c r="V960" s="50">
        <v>4.6842780679318942E-6</v>
      </c>
      <c r="W960" s="50">
        <v>7.4648215545082197E-5</v>
      </c>
      <c r="X960" s="50">
        <v>8.2378619433506783E-5</v>
      </c>
      <c r="Y960" s="50">
        <v>1.5490518235482435E-4</v>
      </c>
      <c r="Z960" s="50">
        <v>2.6306969023537244E-4</v>
      </c>
      <c r="AA960" s="50">
        <v>4.2814361806207203E-4</v>
      </c>
      <c r="AB960" s="50">
        <v>5.6919082827423014E-4</v>
      </c>
      <c r="AC960" s="50">
        <v>9.3744708623730777E-4</v>
      </c>
      <c r="AD960" s="50">
        <v>1.1664423066730489E-3</v>
      </c>
      <c r="AE960" s="50">
        <v>2.1481002573681155E-3</v>
      </c>
      <c r="AF960" s="50">
        <v>3.4718774324301771E-3</v>
      </c>
      <c r="AG960" s="30">
        <v>4.8731255844055325E-3</v>
      </c>
      <c r="AH960" s="88">
        <v>6.0878430087538682E-3</v>
      </c>
    </row>
    <row r="961" spans="1:34" ht="15" customHeight="1" x14ac:dyDescent="0.25">
      <c r="A961" s="47" t="s">
        <v>10</v>
      </c>
      <c r="B961" s="47" t="s">
        <v>11</v>
      </c>
      <c r="C961" s="47" t="s">
        <v>12</v>
      </c>
      <c r="D961" s="47" t="s">
        <v>131</v>
      </c>
      <c r="E961" s="47" t="s">
        <v>140</v>
      </c>
      <c r="F961" s="47" t="s">
        <v>160</v>
      </c>
      <c r="G961" s="47" t="s">
        <v>161</v>
      </c>
      <c r="H961" s="48" t="s">
        <v>16</v>
      </c>
      <c r="I961" s="49">
        <v>25</v>
      </c>
      <c r="J961" s="50">
        <v>4.0122331213450146E-5</v>
      </c>
      <c r="K961" s="50">
        <v>7.1276312491418186E-5</v>
      </c>
      <c r="L961" s="50">
        <v>9.4576152404376144E-5</v>
      </c>
      <c r="M961" s="50">
        <v>5.8589869124030952E-4</v>
      </c>
      <c r="N961" s="50">
        <v>9.0061222289584215E-4</v>
      </c>
      <c r="O961" s="50">
        <v>1.0353175011373831E-3</v>
      </c>
      <c r="P961" s="50">
        <v>1.1336788184809848E-3</v>
      </c>
      <c r="Q961" s="50">
        <v>1.1856658352404259E-3</v>
      </c>
      <c r="R961" s="50">
        <v>1.2239689152447053E-3</v>
      </c>
      <c r="S961" s="50">
        <v>1.1262423169845993E-3</v>
      </c>
      <c r="T961" s="50">
        <v>1.6278808766636277E-3</v>
      </c>
      <c r="U961" s="50">
        <v>1.6686772427064291E-3</v>
      </c>
      <c r="V961" s="50">
        <v>1.4818738815826954E-3</v>
      </c>
      <c r="W961" s="50">
        <v>1.4800580927359602E-3</v>
      </c>
      <c r="X961" s="50">
        <v>1.5269304136442136E-3</v>
      </c>
      <c r="Y961" s="50">
        <v>1.4355415023070298E-3</v>
      </c>
      <c r="Z961" s="50">
        <v>1.4414090119447133E-3</v>
      </c>
      <c r="AA961" s="50">
        <v>1.2821493947257421E-3</v>
      </c>
      <c r="AB961" s="50">
        <v>1.2132338442941552E-3</v>
      </c>
      <c r="AC961" s="50">
        <v>1.1334829408744804E-3</v>
      </c>
      <c r="AD961" s="50">
        <v>8.9501533199457754E-4</v>
      </c>
      <c r="AE961" s="50">
        <v>9.7214882100123839E-4</v>
      </c>
      <c r="AF961" s="50">
        <v>9.6795950425257384E-4</v>
      </c>
      <c r="AG961" s="30">
        <v>9.6114534154876263E-4</v>
      </c>
      <c r="AH961" s="88">
        <v>9.6105761782393066E-4</v>
      </c>
    </row>
    <row r="962" spans="1:34" ht="15" customHeight="1" x14ac:dyDescent="0.25">
      <c r="A962" s="47" t="s">
        <v>10</v>
      </c>
      <c r="B962" s="47" t="s">
        <v>11</v>
      </c>
      <c r="C962" s="47" t="s">
        <v>12</v>
      </c>
      <c r="D962" s="47" t="s">
        <v>131</v>
      </c>
      <c r="E962" s="47" t="s">
        <v>140</v>
      </c>
      <c r="F962" s="47" t="s">
        <v>160</v>
      </c>
      <c r="G962" s="47" t="s">
        <v>161</v>
      </c>
      <c r="H962" s="48" t="s">
        <v>18</v>
      </c>
      <c r="I962" s="49">
        <v>298</v>
      </c>
      <c r="J962" s="50">
        <v>6.0094628736723354E-5</v>
      </c>
      <c r="K962" s="50">
        <v>1.1017504959152889E-4</v>
      </c>
      <c r="L962" s="50">
        <v>1.4758976549856422E-4</v>
      </c>
      <c r="M962" s="50">
        <v>9.2345905470007288E-4</v>
      </c>
      <c r="N962" s="50">
        <v>1.4308698559594782E-3</v>
      </c>
      <c r="O962" s="50">
        <v>1.6653804141839915E-3</v>
      </c>
      <c r="P962" s="50">
        <v>1.8407448298307001E-3</v>
      </c>
      <c r="Q962" s="50">
        <v>1.9372722242414987E-3</v>
      </c>
      <c r="R962" s="50">
        <v>2.034011433856381E-3</v>
      </c>
      <c r="S962" s="50">
        <v>1.8909173429050487E-3</v>
      </c>
      <c r="T962" s="50">
        <v>2.7527159779562496E-3</v>
      </c>
      <c r="U962" s="50">
        <v>2.8457736885476297E-3</v>
      </c>
      <c r="V962" s="50">
        <v>2.5540112420894094E-3</v>
      </c>
      <c r="W962" s="50">
        <v>2.582042705237389E-3</v>
      </c>
      <c r="X962" s="50">
        <v>2.6987844845688664E-3</v>
      </c>
      <c r="Y962" s="50">
        <v>2.575280176109032E-3</v>
      </c>
      <c r="Z962" s="50">
        <v>2.6259904339819831E-3</v>
      </c>
      <c r="AA962" s="50">
        <v>2.360810094606057E-3</v>
      </c>
      <c r="AB962" s="50">
        <v>2.2620939729138209E-3</v>
      </c>
      <c r="AC962" s="50">
        <v>2.1372166469088884E-3</v>
      </c>
      <c r="AD962" s="50">
        <v>1.7114732209256743E-3</v>
      </c>
      <c r="AE962" s="50">
        <v>1.8854890119769689E-3</v>
      </c>
      <c r="AF962" s="50">
        <v>1.9056470211843287E-3</v>
      </c>
      <c r="AG962" s="30">
        <v>1.9127592090253038E-3</v>
      </c>
      <c r="AH962" s="88">
        <v>1.9309875079595237E-3</v>
      </c>
    </row>
    <row r="963" spans="1:34" ht="15" customHeight="1" x14ac:dyDescent="0.25">
      <c r="A963" s="47" t="s">
        <v>10</v>
      </c>
      <c r="B963" s="47" t="s">
        <v>11</v>
      </c>
      <c r="C963" s="47" t="s">
        <v>12</v>
      </c>
      <c r="D963" s="47" t="s">
        <v>131</v>
      </c>
      <c r="E963" s="47" t="s">
        <v>140</v>
      </c>
      <c r="F963" s="47" t="s">
        <v>160</v>
      </c>
      <c r="G963" s="47" t="s">
        <v>162</v>
      </c>
      <c r="H963" s="48" t="s">
        <v>16</v>
      </c>
      <c r="I963" s="49">
        <v>25</v>
      </c>
      <c r="J963" s="50">
        <v>1.0295489280045027E-2</v>
      </c>
      <c r="K963" s="50">
        <v>1.3575905491636253E-2</v>
      </c>
      <c r="L963" s="50">
        <v>1.5364875255933308E-2</v>
      </c>
      <c r="M963" s="50">
        <v>1.5848281901421939E-2</v>
      </c>
      <c r="N963" s="50">
        <v>1.586800254634535E-2</v>
      </c>
      <c r="O963" s="50">
        <v>1.7128147431097408E-2</v>
      </c>
      <c r="P963" s="50">
        <v>1.872094943531832E-2</v>
      </c>
      <c r="Q963" s="50">
        <v>1.9544186380165963E-2</v>
      </c>
      <c r="R963" s="50">
        <v>1.8204930258455654E-2</v>
      </c>
      <c r="S963" s="50">
        <v>1.6467398219817717E-2</v>
      </c>
      <c r="T963" s="50">
        <v>1.4990217055444149E-2</v>
      </c>
      <c r="U963" s="50">
        <v>1.4032912577475373E-2</v>
      </c>
      <c r="V963" s="50">
        <v>1.3524175734173456E-2</v>
      </c>
      <c r="W963" s="50">
        <v>1.2875499682964607E-2</v>
      </c>
      <c r="X963" s="50">
        <v>1.2303709030354416E-2</v>
      </c>
      <c r="Y963" s="50">
        <v>1.2445933575770174E-2</v>
      </c>
      <c r="Z963" s="50">
        <v>1.2657547780107503E-2</v>
      </c>
      <c r="AA963" s="50">
        <v>1.1340109926653361E-2</v>
      </c>
      <c r="AB963" s="50">
        <v>1.0560285127869475E-2</v>
      </c>
      <c r="AC963" s="50">
        <v>1.0100000555199055E-2</v>
      </c>
      <c r="AD963" s="50">
        <v>7.9481613508548977E-3</v>
      </c>
      <c r="AE963" s="50">
        <v>8.663165085958666E-3</v>
      </c>
      <c r="AF963" s="50">
        <v>8.3966158591263513E-3</v>
      </c>
      <c r="AG963" s="30">
        <v>8.4840254203339249E-3</v>
      </c>
      <c r="AH963" s="88">
        <v>8.5112782679887099E-3</v>
      </c>
    </row>
    <row r="964" spans="1:34" ht="15" customHeight="1" x14ac:dyDescent="0.25">
      <c r="A964" s="47" t="s">
        <v>10</v>
      </c>
      <c r="B964" s="47" t="s">
        <v>11</v>
      </c>
      <c r="C964" s="47" t="s">
        <v>12</v>
      </c>
      <c r="D964" s="47" t="s">
        <v>131</v>
      </c>
      <c r="E964" s="47" t="s">
        <v>140</v>
      </c>
      <c r="F964" s="47" t="s">
        <v>160</v>
      </c>
      <c r="G964" s="47" t="s">
        <v>162</v>
      </c>
      <c r="H964" s="48" t="s">
        <v>17</v>
      </c>
      <c r="I964" s="49">
        <v>1</v>
      </c>
      <c r="J964" s="50">
        <v>0.1742593378482612</v>
      </c>
      <c r="K964" s="50">
        <v>0.23437266465416728</v>
      </c>
      <c r="L964" s="50">
        <v>0.26733294695771087</v>
      </c>
      <c r="M964" s="50">
        <v>0.28155345780952928</v>
      </c>
      <c r="N964" s="50">
        <v>0.28130652399673189</v>
      </c>
      <c r="O964" s="50">
        <v>0.3051337210806635</v>
      </c>
      <c r="P964" s="50">
        <v>0.33889363603545686</v>
      </c>
      <c r="Q964" s="50">
        <v>0.35770357547688447</v>
      </c>
      <c r="R964" s="50">
        <v>0.35525300266010462</v>
      </c>
      <c r="S964" s="50">
        <v>0.34032182889969365</v>
      </c>
      <c r="T964" s="50">
        <v>0.3156862696749006</v>
      </c>
      <c r="U964" s="50">
        <v>0.30383916320427978</v>
      </c>
      <c r="V964" s="50">
        <v>0.29980822667420359</v>
      </c>
      <c r="W964" s="50">
        <v>0.29675073907470378</v>
      </c>
      <c r="X964" s="50">
        <v>0.29506130608671566</v>
      </c>
      <c r="Y964" s="50">
        <v>0.31079591176753979</v>
      </c>
      <c r="Z964" s="50">
        <v>0.32906302299358342</v>
      </c>
      <c r="AA964" s="50">
        <v>0.30347189637040117</v>
      </c>
      <c r="AB964" s="50">
        <v>0.29153649816880245</v>
      </c>
      <c r="AC964" s="50">
        <v>0.28615761297586045</v>
      </c>
      <c r="AD964" s="50">
        <v>0.23221897290075641</v>
      </c>
      <c r="AE964" s="50">
        <v>0.26136017675848161</v>
      </c>
      <c r="AF964" s="50">
        <v>0.26235932468630224</v>
      </c>
      <c r="AG964" s="30">
        <v>0.27245888167324683</v>
      </c>
      <c r="AH964" s="88">
        <v>0.27991353797645158</v>
      </c>
    </row>
    <row r="965" spans="1:34" ht="15" customHeight="1" x14ac:dyDescent="0.25">
      <c r="A965" s="47" t="s">
        <v>10</v>
      </c>
      <c r="B965" s="47" t="s">
        <v>11</v>
      </c>
      <c r="C965" s="47" t="s">
        <v>12</v>
      </c>
      <c r="D965" s="47" t="s">
        <v>131</v>
      </c>
      <c r="E965" s="47" t="s">
        <v>140</v>
      </c>
      <c r="F965" s="47" t="s">
        <v>160</v>
      </c>
      <c r="G965" s="47" t="s">
        <v>162</v>
      </c>
      <c r="H965" s="48" t="s">
        <v>18</v>
      </c>
      <c r="I965" s="49">
        <v>298</v>
      </c>
      <c r="J965" s="50">
        <v>1.5420430150375058E-2</v>
      </c>
      <c r="K965" s="50">
        <v>2.0984896784201928E-2</v>
      </c>
      <c r="L965" s="50">
        <v>2.3977485637626347E-2</v>
      </c>
      <c r="M965" s="50">
        <v>2.4979129740545298E-2</v>
      </c>
      <c r="N965" s="50">
        <v>2.5210679958181839E-2</v>
      </c>
      <c r="O965" s="50">
        <v>2.7551819834657959E-2</v>
      </c>
      <c r="P965" s="50">
        <v>3.0397049253118921E-2</v>
      </c>
      <c r="Q965" s="50">
        <v>3.1933457382633361E-2</v>
      </c>
      <c r="R965" s="50">
        <v>3.0253248948608862E-2</v>
      </c>
      <c r="S965" s="50">
        <v>2.7648125467126135E-2</v>
      </c>
      <c r="T965" s="50">
        <v>2.5348175405883716E-2</v>
      </c>
      <c r="U965" s="50">
        <v>2.3931825978461076E-2</v>
      </c>
      <c r="V965" s="50">
        <v>2.3308931545632527E-2</v>
      </c>
      <c r="W965" s="50">
        <v>2.2462016995042335E-2</v>
      </c>
      <c r="X965" s="50">
        <v>2.1746281780138394E-2</v>
      </c>
      <c r="Y965" s="50">
        <v>2.2327300157704247E-2</v>
      </c>
      <c r="Z965" s="50">
        <v>2.3059797124056761E-2</v>
      </c>
      <c r="AA965" s="50">
        <v>2.0880441935171086E-2</v>
      </c>
      <c r="AB965" s="50">
        <v>1.9689821094549961E-2</v>
      </c>
      <c r="AC965" s="50">
        <v>1.9043859013623054E-2</v>
      </c>
      <c r="AD965" s="50">
        <v>1.5198695286336168E-2</v>
      </c>
      <c r="AE965" s="50">
        <v>1.680226548204266E-2</v>
      </c>
      <c r="AF965" s="50">
        <v>1.6530635764900777E-2</v>
      </c>
      <c r="AG965" s="30">
        <v>1.6883916563752273E-2</v>
      </c>
      <c r="AH965" s="88">
        <v>1.710113078284194E-2</v>
      </c>
    </row>
    <row r="966" spans="1:34" ht="15" customHeight="1" x14ac:dyDescent="0.25">
      <c r="A966" s="47" t="s">
        <v>10</v>
      </c>
      <c r="B966" s="47" t="s">
        <v>11</v>
      </c>
      <c r="C966" s="47" t="s">
        <v>12</v>
      </c>
      <c r="D966" s="47" t="s">
        <v>131</v>
      </c>
      <c r="E966" s="47" t="s">
        <v>163</v>
      </c>
      <c r="F966" s="47" t="s">
        <v>94</v>
      </c>
      <c r="G966" s="47" t="s">
        <v>164</v>
      </c>
      <c r="H966" s="48" t="s">
        <v>16</v>
      </c>
      <c r="I966" s="49">
        <v>25</v>
      </c>
      <c r="J966" s="50">
        <v>1.5057485237263714E-7</v>
      </c>
      <c r="K966" s="50">
        <v>1.9146681758323277E-7</v>
      </c>
      <c r="L966" s="50">
        <v>3.901138836216812E-7</v>
      </c>
      <c r="M966" s="50">
        <v>9.3989381806515855E-8</v>
      </c>
      <c r="N966" s="50">
        <v>1.5150509314849814E-7</v>
      </c>
      <c r="O966" s="50">
        <v>2.7946272182685341E-7</v>
      </c>
      <c r="P966" s="50">
        <v>2.0811366366376995E-6</v>
      </c>
      <c r="Q966" s="50">
        <v>1.7131073225840581E-6</v>
      </c>
      <c r="R966" s="50">
        <v>1.0330680292718943E-6</v>
      </c>
      <c r="S966" s="50">
        <v>5.0161230605582027E-7</v>
      </c>
      <c r="T966" s="50">
        <v>4.2797447505646625E-7</v>
      </c>
      <c r="U966" s="50">
        <v>1.1041972404654989E-6</v>
      </c>
      <c r="V966" s="50">
        <v>1.6147376802353924E-6</v>
      </c>
      <c r="W966" s="50">
        <v>4.2551708703202504E-6</v>
      </c>
      <c r="X966" s="50">
        <v>4.3836266440450922E-6</v>
      </c>
      <c r="Y966" s="50">
        <v>7.5467051877805988E-6</v>
      </c>
      <c r="Z966" s="50">
        <v>8.4785030933596395E-6</v>
      </c>
      <c r="AA966" s="50">
        <v>7.2312544596283585E-6</v>
      </c>
      <c r="AB966" s="50">
        <v>1.0119175202659049E-5</v>
      </c>
      <c r="AC966" s="50">
        <v>8.1366380342767992E-6</v>
      </c>
      <c r="AD966" s="50">
        <v>1.4113540343115219E-5</v>
      </c>
      <c r="AE966" s="50">
        <v>1.2458182954683962E-5</v>
      </c>
      <c r="AF966" s="50">
        <v>1.2433311736638252E-5</v>
      </c>
      <c r="AG966" s="30">
        <v>1.0817299574810583E-5</v>
      </c>
      <c r="AH966" s="88">
        <v>9.1591399608433706E-6</v>
      </c>
    </row>
    <row r="967" spans="1:34" ht="15" customHeight="1" x14ac:dyDescent="0.25">
      <c r="A967" s="47" t="s">
        <v>10</v>
      </c>
      <c r="B967" s="47" t="s">
        <v>11</v>
      </c>
      <c r="C967" s="47" t="s">
        <v>12</v>
      </c>
      <c r="D967" s="47" t="s">
        <v>131</v>
      </c>
      <c r="E967" s="47" t="s">
        <v>163</v>
      </c>
      <c r="F967" s="47" t="s">
        <v>94</v>
      </c>
      <c r="G967" s="47" t="s">
        <v>164</v>
      </c>
      <c r="H967" s="48" t="s">
        <v>18</v>
      </c>
      <c r="I967" s="49">
        <v>298</v>
      </c>
      <c r="J967" s="50">
        <v>8.9742612014091734E-7</v>
      </c>
      <c r="K967" s="50">
        <v>1.1411422327960675E-6</v>
      </c>
      <c r="L967" s="50">
        <v>2.3250787463852202E-6</v>
      </c>
      <c r="M967" s="50">
        <v>5.6017671556683453E-7</v>
      </c>
      <c r="N967" s="50">
        <v>9.0297035516504883E-7</v>
      </c>
      <c r="O967" s="50">
        <v>1.6655978220880465E-6</v>
      </c>
      <c r="P967" s="50">
        <v>1.2403574354360689E-5</v>
      </c>
      <c r="Q967" s="50">
        <v>1.0210119642600986E-5</v>
      </c>
      <c r="R967" s="50">
        <v>6.1570854544604902E-6</v>
      </c>
      <c r="S967" s="50">
        <v>2.9896093440926889E-6</v>
      </c>
      <c r="T967" s="50">
        <v>2.5507278713365389E-6</v>
      </c>
      <c r="U967" s="50">
        <v>6.5810155531743746E-6</v>
      </c>
      <c r="V967" s="50">
        <v>9.6238365742029398E-6</v>
      </c>
      <c r="W967" s="50">
        <v>2.5360818387108692E-5</v>
      </c>
      <c r="X967" s="50">
        <v>2.612641479850875E-5</v>
      </c>
      <c r="Y967" s="50">
        <v>4.4978362919172371E-5</v>
      </c>
      <c r="Z967" s="50">
        <v>5.0531878436423449E-5</v>
      </c>
      <c r="AA967" s="50">
        <v>4.3098276579385011E-5</v>
      </c>
      <c r="AB967" s="50">
        <v>6.031028420784794E-5</v>
      </c>
      <c r="AC967" s="50">
        <v>4.8494362684289726E-5</v>
      </c>
      <c r="AD967" s="50">
        <v>8.4116700444966709E-5</v>
      </c>
      <c r="AE967" s="50">
        <v>7.4250770409916406E-5</v>
      </c>
      <c r="AF967" s="50">
        <v>7.4102537950363972E-5</v>
      </c>
      <c r="AG967" s="30">
        <v>6.4471105465871076E-5</v>
      </c>
      <c r="AH967" s="88">
        <v>5.4588474166626488E-5</v>
      </c>
    </row>
    <row r="968" spans="1:34" ht="15" customHeight="1" x14ac:dyDescent="0.25">
      <c r="A968" s="47" t="s">
        <v>10</v>
      </c>
      <c r="B968" s="47" t="s">
        <v>11</v>
      </c>
      <c r="C968" s="47" t="s">
        <v>12</v>
      </c>
      <c r="D968" s="47" t="s">
        <v>131</v>
      </c>
      <c r="E968" s="47" t="s">
        <v>163</v>
      </c>
      <c r="F968" s="47" t="s">
        <v>94</v>
      </c>
      <c r="G968" s="47" t="s">
        <v>795</v>
      </c>
      <c r="H968" s="48" t="s">
        <v>16</v>
      </c>
      <c r="I968" s="49">
        <v>25</v>
      </c>
      <c r="J968" s="50">
        <v>2.9575579042239516E-4</v>
      </c>
      <c r="K968" s="50">
        <v>3.0513429628754651E-4</v>
      </c>
      <c r="L968" s="50">
        <v>3.8735327940751319E-4</v>
      </c>
      <c r="M968" s="50">
        <v>4.0373944372403914E-4</v>
      </c>
      <c r="N968" s="50">
        <v>4.5128556013024758E-4</v>
      </c>
      <c r="O968" s="50">
        <v>4.689104754859694E-4</v>
      </c>
      <c r="P968" s="50">
        <v>4.6182649982985885E-4</v>
      </c>
      <c r="Q968" s="50">
        <v>4.2300373212870096E-4</v>
      </c>
      <c r="R968" s="50">
        <v>3.623492739587096E-4</v>
      </c>
      <c r="S968" s="50">
        <v>2.6133923535258868E-4</v>
      </c>
      <c r="T968" s="50">
        <v>2.9563881519889648E-4</v>
      </c>
      <c r="U968" s="50">
        <v>3.3154981166500766E-4</v>
      </c>
      <c r="V968" s="50">
        <v>2.9464814722178891E-4</v>
      </c>
      <c r="W968" s="50">
        <v>2.5528081001024294E-4</v>
      </c>
      <c r="X968" s="50">
        <v>2.3768327113092799E-4</v>
      </c>
      <c r="Y968" s="50">
        <v>2.1343041925142291E-4</v>
      </c>
      <c r="Z968" s="50">
        <v>1.8347608646597827E-4</v>
      </c>
      <c r="AA968" s="50">
        <v>1.4871597652033275E-4</v>
      </c>
      <c r="AB968" s="50">
        <v>1.948887100544652E-4</v>
      </c>
      <c r="AC968" s="50">
        <v>1.2500090116288059E-4</v>
      </c>
      <c r="AD968" s="50">
        <v>1.6085863364681161E-4</v>
      </c>
      <c r="AE968" s="50">
        <v>1.2472603151969403E-4</v>
      </c>
      <c r="AF968" s="50">
        <v>1.0635214542789683E-4</v>
      </c>
      <c r="AG968" s="30">
        <v>6.7943652790335645E-5</v>
      </c>
      <c r="AH968" s="88">
        <v>4.2913189558457195E-5</v>
      </c>
    </row>
    <row r="969" spans="1:34" ht="15" customHeight="1" x14ac:dyDescent="0.25">
      <c r="A969" s="47" t="s">
        <v>10</v>
      </c>
      <c r="B969" s="47" t="s">
        <v>11</v>
      </c>
      <c r="C969" s="47" t="s">
        <v>12</v>
      </c>
      <c r="D969" s="47" t="s">
        <v>131</v>
      </c>
      <c r="E969" s="47" t="s">
        <v>163</v>
      </c>
      <c r="F969" s="47" t="s">
        <v>94</v>
      </c>
      <c r="G969" s="47" t="s">
        <v>795</v>
      </c>
      <c r="H969" s="48" t="s">
        <v>17</v>
      </c>
      <c r="I969" s="49">
        <v>1</v>
      </c>
      <c r="J969" s="50">
        <v>2.5411337513092187</v>
      </c>
      <c r="K969" s="50">
        <v>2.6217138737025998</v>
      </c>
      <c r="L969" s="50">
        <v>3.3281393766693532</v>
      </c>
      <c r="M969" s="50">
        <v>3.4689293004769439</v>
      </c>
      <c r="N969" s="50">
        <v>3.8774455326390864</v>
      </c>
      <c r="O969" s="50">
        <v>4.0288788053754487</v>
      </c>
      <c r="P969" s="50">
        <v>3.9680132865381466</v>
      </c>
      <c r="Q969" s="50">
        <v>3.6344480664497985</v>
      </c>
      <c r="R969" s="50">
        <v>3.1133049618532325</v>
      </c>
      <c r="S969" s="50">
        <v>2.2454267101494416</v>
      </c>
      <c r="T969" s="50">
        <v>2.5401287001889181</v>
      </c>
      <c r="U969" s="50">
        <v>2.8486759818257457</v>
      </c>
      <c r="V969" s="50">
        <v>2.5316168809296098</v>
      </c>
      <c r="W969" s="50">
        <v>2.193363743476632</v>
      </c>
      <c r="X969" s="50">
        <v>2.0421434487872485</v>
      </c>
      <c r="Y969" s="50">
        <v>1.8337941622082254</v>
      </c>
      <c r="Z969" s="50">
        <v>1.576426534915685</v>
      </c>
      <c r="AA969" s="50">
        <v>1.277767670262699</v>
      </c>
      <c r="AB969" s="50">
        <v>1.6744837967879649</v>
      </c>
      <c r="AC969" s="50">
        <v>1.07400774279147</v>
      </c>
      <c r="AD969" s="50">
        <v>1.3820973802934051</v>
      </c>
      <c r="AE969" s="50">
        <v>1.0716460628172109</v>
      </c>
      <c r="AF969" s="50">
        <v>0.91377763351648933</v>
      </c>
      <c r="AG969" s="30">
        <v>0.58377186477456378</v>
      </c>
      <c r="AH969" s="88">
        <v>0.36871012468626424</v>
      </c>
    </row>
    <row r="970" spans="1:34" ht="15" customHeight="1" x14ac:dyDescent="0.25">
      <c r="A970" s="47" t="s">
        <v>10</v>
      </c>
      <c r="B970" s="47" t="s">
        <v>11</v>
      </c>
      <c r="C970" s="47" t="s">
        <v>12</v>
      </c>
      <c r="D970" s="47" t="s">
        <v>131</v>
      </c>
      <c r="E970" s="47" t="s">
        <v>163</v>
      </c>
      <c r="F970" s="47" t="s">
        <v>94</v>
      </c>
      <c r="G970" s="47" t="s">
        <v>795</v>
      </c>
      <c r="H970" s="48" t="s">
        <v>18</v>
      </c>
      <c r="I970" s="49">
        <v>298</v>
      </c>
      <c r="J970" s="50">
        <v>1.7627045109174749E-3</v>
      </c>
      <c r="K970" s="50">
        <v>1.8186004058737774E-3</v>
      </c>
      <c r="L970" s="50">
        <v>2.3086255452687788E-3</v>
      </c>
      <c r="M970" s="50">
        <v>2.4062870845952735E-3</v>
      </c>
      <c r="N970" s="50">
        <v>2.6896619383762754E-3</v>
      </c>
      <c r="O970" s="50">
        <v>2.7947064338963777E-3</v>
      </c>
      <c r="P970" s="50">
        <v>2.7524859389859587E-3</v>
      </c>
      <c r="Q970" s="50">
        <v>2.5211022434870577E-3</v>
      </c>
      <c r="R970" s="50">
        <v>2.1596016727939093E-3</v>
      </c>
      <c r="S970" s="50">
        <v>1.5575818427014283E-3</v>
      </c>
      <c r="T970" s="50">
        <v>1.7620073385854228E-3</v>
      </c>
      <c r="U970" s="50">
        <v>1.9760368775234454E-3</v>
      </c>
      <c r="V970" s="50">
        <v>1.756102957441862E-3</v>
      </c>
      <c r="W970" s="50">
        <v>1.5214736276610481E-3</v>
      </c>
      <c r="X970" s="50">
        <v>1.4165922959403308E-3</v>
      </c>
      <c r="Y970" s="50">
        <v>1.2720452987384806E-3</v>
      </c>
      <c r="Z970" s="50">
        <v>1.0935174753372305E-3</v>
      </c>
      <c r="AA970" s="50">
        <v>8.8634722006118325E-4</v>
      </c>
      <c r="AB970" s="50">
        <v>1.1615367119246125E-3</v>
      </c>
      <c r="AC970" s="50">
        <v>7.4500537093076839E-4</v>
      </c>
      <c r="AD970" s="50">
        <v>9.5871745653499708E-4</v>
      </c>
      <c r="AE970" s="50">
        <v>7.4336714785737629E-4</v>
      </c>
      <c r="AF970" s="50">
        <v>6.3385878675026514E-4</v>
      </c>
      <c r="AG970" s="30">
        <v>4.0494417063040034E-4</v>
      </c>
      <c r="AH970" s="88">
        <v>2.5576260976840491E-4</v>
      </c>
    </row>
    <row r="971" spans="1:34" ht="15" customHeight="1" x14ac:dyDescent="0.25">
      <c r="A971" s="47" t="s">
        <v>10</v>
      </c>
      <c r="B971" s="47" t="s">
        <v>11</v>
      </c>
      <c r="C971" s="47" t="s">
        <v>12</v>
      </c>
      <c r="D971" s="47" t="s">
        <v>131</v>
      </c>
      <c r="E971" s="47" t="s">
        <v>163</v>
      </c>
      <c r="F971" s="47" t="s">
        <v>94</v>
      </c>
      <c r="G971" s="47" t="s">
        <v>574</v>
      </c>
      <c r="H971" s="48" t="s">
        <v>16</v>
      </c>
      <c r="I971" s="49">
        <v>25</v>
      </c>
      <c r="J971" s="50">
        <v>0</v>
      </c>
      <c r="K971" s="50">
        <v>0</v>
      </c>
      <c r="L971" s="50">
        <v>0</v>
      </c>
      <c r="M971" s="50">
        <v>0</v>
      </c>
      <c r="N971" s="50">
        <v>0</v>
      </c>
      <c r="O971" s="50">
        <v>0</v>
      </c>
      <c r="P971" s="50">
        <v>0</v>
      </c>
      <c r="Q971" s="50">
        <v>0</v>
      </c>
      <c r="R971" s="50">
        <v>0</v>
      </c>
      <c r="S971" s="50">
        <v>0</v>
      </c>
      <c r="T971" s="50">
        <v>1.5620041113165919E-7</v>
      </c>
      <c r="U971" s="50">
        <v>1.5883484426775428E-7</v>
      </c>
      <c r="V971" s="50">
        <v>7.1254513769790242E-7</v>
      </c>
      <c r="W971" s="50">
        <v>8.3069472700278985E-6</v>
      </c>
      <c r="X971" s="50">
        <v>7.4054472210132751E-6</v>
      </c>
      <c r="Y971" s="50">
        <v>9.8566932684514319E-6</v>
      </c>
      <c r="Z971" s="50">
        <v>1.3270433893129732E-5</v>
      </c>
      <c r="AA971" s="50">
        <v>1.4289198116228988E-5</v>
      </c>
      <c r="AB971" s="50">
        <v>2.1045792387775352E-5</v>
      </c>
      <c r="AC971" s="50">
        <v>2.376344221871038E-5</v>
      </c>
      <c r="AD971" s="50">
        <v>3.1198796935948583E-5</v>
      </c>
      <c r="AE971" s="50">
        <v>4.0414960103409667E-5</v>
      </c>
      <c r="AF971" s="50">
        <v>6.0970580401972903E-5</v>
      </c>
      <c r="AG971" s="30">
        <v>7.52371635441684E-5</v>
      </c>
      <c r="AH971" s="88">
        <v>8.8475759634433314E-5</v>
      </c>
    </row>
    <row r="972" spans="1:34" ht="15" customHeight="1" x14ac:dyDescent="0.25">
      <c r="A972" s="47" t="s">
        <v>10</v>
      </c>
      <c r="B972" s="47" t="s">
        <v>11</v>
      </c>
      <c r="C972" s="47" t="s">
        <v>12</v>
      </c>
      <c r="D972" s="47" t="s">
        <v>131</v>
      </c>
      <c r="E972" s="47" t="s">
        <v>163</v>
      </c>
      <c r="F972" s="47" t="s">
        <v>94</v>
      </c>
      <c r="G972" s="47" t="s">
        <v>574</v>
      </c>
      <c r="H972" s="48" t="s">
        <v>18</v>
      </c>
      <c r="I972" s="49">
        <v>298</v>
      </c>
      <c r="J972" s="50">
        <v>0</v>
      </c>
      <c r="K972" s="50">
        <v>0</v>
      </c>
      <c r="L972" s="50">
        <v>0</v>
      </c>
      <c r="M972" s="50">
        <v>0</v>
      </c>
      <c r="N972" s="50">
        <v>0</v>
      </c>
      <c r="O972" s="50">
        <v>0</v>
      </c>
      <c r="P972" s="50">
        <v>0</v>
      </c>
      <c r="Q972" s="50">
        <v>0</v>
      </c>
      <c r="R972" s="50">
        <v>0</v>
      </c>
      <c r="S972" s="50">
        <v>0</v>
      </c>
      <c r="T972" s="50">
        <v>9.3095445034468894E-7</v>
      </c>
      <c r="U972" s="50">
        <v>9.4665567183581569E-7</v>
      </c>
      <c r="V972" s="50">
        <v>4.2467690206794979E-6</v>
      </c>
      <c r="W972" s="50">
        <v>4.9509405729366279E-5</v>
      </c>
      <c r="X972" s="50">
        <v>4.4136465437239116E-5</v>
      </c>
      <c r="Y972" s="50">
        <v>5.8745891879970533E-5</v>
      </c>
      <c r="Z972" s="50">
        <v>7.9091786003053204E-5</v>
      </c>
      <c r="AA972" s="50">
        <v>8.516362077272478E-5</v>
      </c>
      <c r="AB972" s="50">
        <v>1.2543292263114108E-4</v>
      </c>
      <c r="AC972" s="50">
        <v>1.4163011562351387E-4</v>
      </c>
      <c r="AD972" s="50">
        <v>1.8594482973825356E-4</v>
      </c>
      <c r="AE972" s="50">
        <v>2.4087316221632166E-4</v>
      </c>
      <c r="AF972" s="50">
        <v>3.6338465919575854E-4</v>
      </c>
      <c r="AG972" s="30">
        <v>4.4841349472324359E-4</v>
      </c>
      <c r="AH972" s="88">
        <v>5.2731552742122257E-4</v>
      </c>
    </row>
    <row r="973" spans="1:34" ht="15" customHeight="1" x14ac:dyDescent="0.25">
      <c r="A973" s="47" t="s">
        <v>10</v>
      </c>
      <c r="B973" s="47" t="s">
        <v>11</v>
      </c>
      <c r="C973" s="47" t="s">
        <v>12</v>
      </c>
      <c r="D973" s="47" t="s">
        <v>131</v>
      </c>
      <c r="E973" s="47" t="s">
        <v>165</v>
      </c>
      <c r="F973" s="47" t="s">
        <v>167</v>
      </c>
      <c r="G973" s="47" t="s">
        <v>168</v>
      </c>
      <c r="H973" s="48" t="s">
        <v>16</v>
      </c>
      <c r="I973" s="49">
        <v>25</v>
      </c>
      <c r="J973" s="50">
        <v>6.8391138524611461E-6</v>
      </c>
      <c r="K973" s="50">
        <v>5.1268081552996657E-6</v>
      </c>
      <c r="L973" s="50">
        <v>9.0853069765518004E-6</v>
      </c>
      <c r="M973" s="50">
        <v>5.8834009155284325E-5</v>
      </c>
      <c r="N973" s="50">
        <v>7.5633206973970229E-5</v>
      </c>
      <c r="O973" s="50">
        <v>9.7732064285714263E-5</v>
      </c>
      <c r="P973" s="50">
        <v>9.023455554128076E-5</v>
      </c>
      <c r="Q973" s="50">
        <v>9.5066419582350676E-5</v>
      </c>
      <c r="R973" s="50">
        <v>9.547261472106196E-5</v>
      </c>
      <c r="S973" s="50">
        <v>1.0189448076682136E-4</v>
      </c>
      <c r="T973" s="50">
        <v>1.4458134221020848E-4</v>
      </c>
      <c r="U973" s="50">
        <v>1.3028932616400226E-4</v>
      </c>
      <c r="V973" s="50">
        <v>1.4765575906433931E-4</v>
      </c>
      <c r="W973" s="50">
        <v>1.4375767353204088E-4</v>
      </c>
      <c r="X973" s="50">
        <v>1.4741700092989356E-4</v>
      </c>
      <c r="Y973" s="50">
        <v>4.1448150281564347E-5</v>
      </c>
      <c r="Z973" s="50">
        <v>2.8486459243582156E-5</v>
      </c>
      <c r="AA973" s="50">
        <v>3.2842148273058831E-5</v>
      </c>
      <c r="AB973" s="50">
        <v>1.195724918281609E-5</v>
      </c>
      <c r="AC973" s="50">
        <v>2.0613000410298603E-5</v>
      </c>
      <c r="AD973" s="50">
        <v>3.2174966073430868E-5</v>
      </c>
      <c r="AE973" s="50">
        <v>1.9874605843759173E-5</v>
      </c>
      <c r="AF973" s="50">
        <v>3.0514734839486189E-5</v>
      </c>
      <c r="AG973" s="30">
        <v>1.5719848510803794E-5</v>
      </c>
      <c r="AH973" s="88">
        <v>6.7233924020640518E-5</v>
      </c>
    </row>
    <row r="974" spans="1:34" ht="15" customHeight="1" x14ac:dyDescent="0.25">
      <c r="A974" s="47" t="s">
        <v>10</v>
      </c>
      <c r="B974" s="47" t="s">
        <v>11</v>
      </c>
      <c r="C974" s="47" t="s">
        <v>12</v>
      </c>
      <c r="D974" s="47" t="s">
        <v>131</v>
      </c>
      <c r="E974" s="47" t="s">
        <v>165</v>
      </c>
      <c r="F974" s="47" t="s">
        <v>167</v>
      </c>
      <c r="G974" s="47" t="s">
        <v>168</v>
      </c>
      <c r="H974" s="48" t="s">
        <v>18</v>
      </c>
      <c r="I974" s="49">
        <v>298</v>
      </c>
      <c r="J974" s="50">
        <v>5.9489200061516086E-5</v>
      </c>
      <c r="K974" s="50">
        <v>4.4594917208152542E-5</v>
      </c>
      <c r="L974" s="50">
        <v>7.9027437765768406E-5</v>
      </c>
      <c r="M974" s="50">
        <v>5.1176047314964066E-4</v>
      </c>
      <c r="N974" s="50">
        <v>6.5788625222979943E-4</v>
      </c>
      <c r="O974" s="50">
        <v>8.5011047485714271E-4</v>
      </c>
      <c r="P974" s="50">
        <v>7.8489430690285942E-4</v>
      </c>
      <c r="Q974" s="50">
        <v>8.2692368860496582E-4</v>
      </c>
      <c r="R974" s="50">
        <v>8.3045692761693447E-4</v>
      </c>
      <c r="S974" s="50">
        <v>8.8631674837821048E-4</v>
      </c>
      <c r="T974" s="50">
        <v>1.2576232209982026E-3</v>
      </c>
      <c r="U974" s="50">
        <v>1.1333058576384455E-3</v>
      </c>
      <c r="V974" s="50">
        <v>1.2843656620882961E-3</v>
      </c>
      <c r="W974" s="50">
        <v>1.2504586391770818E-3</v>
      </c>
      <c r="X974" s="50">
        <v>1.2822888534939714E-3</v>
      </c>
      <c r="Y974" s="50">
        <v>3.6053169423293696E-4</v>
      </c>
      <c r="Z974" s="50">
        <v>2.4778600116093187E-4</v>
      </c>
      <c r="AA974" s="50">
        <v>2.8567343243787171E-4</v>
      </c>
      <c r="AB974" s="50">
        <v>1.0400867775669E-4</v>
      </c>
      <c r="AC974" s="50">
        <v>1.7929967708244597E-4</v>
      </c>
      <c r="AD974" s="50">
        <v>2.7987002921818889E-4</v>
      </c>
      <c r="AE974" s="50">
        <v>1.7287684175014732E-4</v>
      </c>
      <c r="AF974" s="50">
        <v>2.654287097497361E-4</v>
      </c>
      <c r="AG974" s="30">
        <v>1.3673719039775925E-4</v>
      </c>
      <c r="AH974" s="88">
        <v>5.8482611099467394E-4</v>
      </c>
    </row>
    <row r="975" spans="1:34" ht="15" customHeight="1" x14ac:dyDescent="0.25">
      <c r="A975" s="47" t="s">
        <v>10</v>
      </c>
      <c r="B975" s="47" t="s">
        <v>11</v>
      </c>
      <c r="C975" s="47" t="s">
        <v>12</v>
      </c>
      <c r="D975" s="47" t="s">
        <v>131</v>
      </c>
      <c r="E975" s="47" t="s">
        <v>165</v>
      </c>
      <c r="F975" s="47" t="s">
        <v>167</v>
      </c>
      <c r="G975" s="47" t="s">
        <v>169</v>
      </c>
      <c r="H975" s="48" t="s">
        <v>16</v>
      </c>
      <c r="I975" s="49">
        <v>25</v>
      </c>
      <c r="J975" s="50">
        <v>9.4861270551089606E-4</v>
      </c>
      <c r="K975" s="50">
        <v>5.2783589520562961E-4</v>
      </c>
      <c r="L975" s="50">
        <v>7.9783902325591786E-4</v>
      </c>
      <c r="M975" s="50">
        <v>8.6023354717474948E-4</v>
      </c>
      <c r="N975" s="50">
        <v>7.2031956637185618E-4</v>
      </c>
      <c r="O975" s="50">
        <v>8.7398138095238077E-4</v>
      </c>
      <c r="P975" s="50">
        <v>8.0545075504847088E-4</v>
      </c>
      <c r="Q975" s="50">
        <v>8.4705322236217832E-4</v>
      </c>
      <c r="R975" s="50">
        <v>7.6758365742233441E-4</v>
      </c>
      <c r="S975" s="50">
        <v>8.0532666419296645E-4</v>
      </c>
      <c r="T975" s="50">
        <v>7.1965744693914082E-4</v>
      </c>
      <c r="U975" s="50">
        <v>5.9226025068303666E-4</v>
      </c>
      <c r="V975" s="50">
        <v>7.2841389889624414E-4</v>
      </c>
      <c r="W975" s="50">
        <v>6.7599679676924238E-4</v>
      </c>
      <c r="X975" s="50">
        <v>6.4208518531300531E-4</v>
      </c>
      <c r="Y975" s="50">
        <v>1.9424289923099461E-4</v>
      </c>
      <c r="Z975" s="50">
        <v>1.3521631170227303E-4</v>
      </c>
      <c r="AA975" s="50">
        <v>1.57014030471012E-4</v>
      </c>
      <c r="AB975" s="50">
        <v>5.6258827777749845E-5</v>
      </c>
      <c r="AC975" s="50">
        <v>9.9283228891952488E-5</v>
      </c>
      <c r="AD975" s="50">
        <v>1.5444809966158639E-4</v>
      </c>
      <c r="AE975" s="50">
        <v>9.5734975975494868E-5</v>
      </c>
      <c r="AF975" s="50">
        <v>1.4308198893378521E-4</v>
      </c>
      <c r="AG975" s="30">
        <v>7.5004880567691777E-5</v>
      </c>
      <c r="AH975" s="88">
        <v>3.218563595139256E-4</v>
      </c>
    </row>
    <row r="976" spans="1:34" ht="15" customHeight="1" x14ac:dyDescent="0.25">
      <c r="A976" s="47" t="s">
        <v>10</v>
      </c>
      <c r="B976" s="47" t="s">
        <v>11</v>
      </c>
      <c r="C976" s="47" t="s">
        <v>12</v>
      </c>
      <c r="D976" s="47" t="s">
        <v>131</v>
      </c>
      <c r="E976" s="47" t="s">
        <v>165</v>
      </c>
      <c r="F976" s="47" t="s">
        <v>167</v>
      </c>
      <c r="G976" s="47" t="s">
        <v>169</v>
      </c>
      <c r="H976" s="48" t="s">
        <v>17</v>
      </c>
      <c r="I976" s="49">
        <v>1</v>
      </c>
      <c r="J976" s="50">
        <v>0.71107534098744019</v>
      </c>
      <c r="K976" s="50">
        <v>0.39300285495482756</v>
      </c>
      <c r="L976" s="50">
        <v>0.59470521873984494</v>
      </c>
      <c r="M976" s="50">
        <v>0.64943331643957725</v>
      </c>
      <c r="N976" s="50">
        <v>0.53881344203747605</v>
      </c>
      <c r="O976" s="50">
        <v>0.65008483078000001</v>
      </c>
      <c r="P976" s="50">
        <v>0.60376185873055854</v>
      </c>
      <c r="Q976" s="50">
        <v>0.6382376619854544</v>
      </c>
      <c r="R976" s="50">
        <v>0.57183063518820365</v>
      </c>
      <c r="S976" s="50">
        <v>0.60273868854858381</v>
      </c>
      <c r="T976" s="50">
        <v>0.53726026701241558</v>
      </c>
      <c r="U976" s="50">
        <v>0.44190314084213428</v>
      </c>
      <c r="V976" s="50">
        <v>0.53619491026032218</v>
      </c>
      <c r="W976" s="50">
        <v>0.49759777206994532</v>
      </c>
      <c r="X976" s="50">
        <v>0.47263158144316292</v>
      </c>
      <c r="Y976" s="50">
        <v>0.14297287438645034</v>
      </c>
      <c r="Z976" s="50">
        <v>9.9521511460567161E-2</v>
      </c>
      <c r="AA976" s="50">
        <v>0.11556575035465386</v>
      </c>
      <c r="AB976" s="50">
        <v>4.1408257260488766E-2</v>
      </c>
      <c r="AC976" s="50">
        <v>7.3075988899580682E-2</v>
      </c>
      <c r="AD976" s="50">
        <v>0.11366665249273937</v>
      </c>
      <c r="AE976" s="50">
        <v>7.0461587822235355E-2</v>
      </c>
      <c r="AF976" s="50">
        <v>0.10530940029277037</v>
      </c>
      <c r="AG976" s="30">
        <v>5.5203454577584514E-2</v>
      </c>
      <c r="AH976" s="88">
        <v>0.23688902758408306</v>
      </c>
    </row>
    <row r="977" spans="1:34" ht="15" customHeight="1" x14ac:dyDescent="0.25">
      <c r="A977" s="47" t="s">
        <v>10</v>
      </c>
      <c r="B977" s="47" t="s">
        <v>11</v>
      </c>
      <c r="C977" s="47" t="s">
        <v>12</v>
      </c>
      <c r="D977" s="47" t="s">
        <v>131</v>
      </c>
      <c r="E977" s="47" t="s">
        <v>165</v>
      </c>
      <c r="F977" s="47" t="s">
        <v>167</v>
      </c>
      <c r="G977" s="47" t="s">
        <v>169</v>
      </c>
      <c r="H977" s="48" t="s">
        <v>18</v>
      </c>
      <c r="I977" s="49">
        <v>298</v>
      </c>
      <c r="J977" s="50">
        <v>1.1307463449689881E-2</v>
      </c>
      <c r="K977" s="50">
        <v>6.2918038708511051E-3</v>
      </c>
      <c r="L977" s="50">
        <v>9.5102411572105406E-3</v>
      </c>
      <c r="M977" s="50">
        <v>1.0253983882323014E-2</v>
      </c>
      <c r="N977" s="50">
        <v>8.5862092311525268E-3</v>
      </c>
      <c r="O977" s="50">
        <v>1.0417858060952379E-2</v>
      </c>
      <c r="P977" s="50">
        <v>9.6009730001777732E-3</v>
      </c>
      <c r="Q977" s="50">
        <v>1.0096874410557167E-2</v>
      </c>
      <c r="R977" s="50">
        <v>9.1495971964742264E-3</v>
      </c>
      <c r="S977" s="50">
        <v>9.5994938371801609E-3</v>
      </c>
      <c r="T977" s="50">
        <v>8.5783167675145579E-3</v>
      </c>
      <c r="U977" s="50">
        <v>7.0597421881417981E-3</v>
      </c>
      <c r="V977" s="50">
        <v>8.6826936748432317E-3</v>
      </c>
      <c r="W977" s="50">
        <v>8.057881817489369E-3</v>
      </c>
      <c r="X977" s="50">
        <v>7.6536554089310233E-3</v>
      </c>
      <c r="Y977" s="50">
        <v>2.3153753588334557E-3</v>
      </c>
      <c r="Z977" s="50">
        <v>1.6117784354910945E-3</v>
      </c>
      <c r="AA977" s="50">
        <v>1.8716072432144631E-3</v>
      </c>
      <c r="AB977" s="50">
        <v>6.7060522711077822E-4</v>
      </c>
      <c r="AC977" s="50">
        <v>1.1834560883920737E-3</v>
      </c>
      <c r="AD977" s="50">
        <v>1.8410213479661099E-3</v>
      </c>
      <c r="AE977" s="50">
        <v>1.1411609136278986E-3</v>
      </c>
      <c r="AF977" s="50">
        <v>1.7055373080907196E-3</v>
      </c>
      <c r="AG977" s="30">
        <v>8.9405817636688592E-4</v>
      </c>
      <c r="AH977" s="88">
        <v>3.8365278054059934E-3</v>
      </c>
    </row>
    <row r="978" spans="1:34" ht="15" customHeight="1" x14ac:dyDescent="0.25">
      <c r="A978" s="47" t="s">
        <v>10</v>
      </c>
      <c r="B978" s="47" t="s">
        <v>11</v>
      </c>
      <c r="C978" s="47" t="s">
        <v>12</v>
      </c>
      <c r="D978" s="47" t="s">
        <v>131</v>
      </c>
      <c r="E978" s="47" t="s">
        <v>165</v>
      </c>
      <c r="F978" s="47" t="s">
        <v>167</v>
      </c>
      <c r="G978" s="47" t="s">
        <v>170</v>
      </c>
      <c r="H978" s="48" t="s">
        <v>16</v>
      </c>
      <c r="I978" s="49">
        <v>25</v>
      </c>
      <c r="J978" s="50">
        <v>4.9850738183212072E-8</v>
      </c>
      <c r="K978" s="50">
        <v>6.3760835272555067E-8</v>
      </c>
      <c r="L978" s="50">
        <v>1.0259156042296684E-7</v>
      </c>
      <c r="M978" s="50">
        <v>2.3857761535813598E-8</v>
      </c>
      <c r="N978" s="50">
        <v>3.422037128571588E-8</v>
      </c>
      <c r="O978" s="50">
        <v>6.1671259365250411E-8</v>
      </c>
      <c r="P978" s="50">
        <v>4.6626819563052997E-7</v>
      </c>
      <c r="Q978" s="50">
        <v>4.2076570964885193E-7</v>
      </c>
      <c r="R978" s="50">
        <v>2.979594388632814E-7</v>
      </c>
      <c r="S978" s="50">
        <v>2.0179674290582032E-7</v>
      </c>
      <c r="T978" s="50">
        <v>1.5348076729092421E-7</v>
      </c>
      <c r="U978" s="50">
        <v>3.5461966768953621E-7</v>
      </c>
      <c r="V978" s="50">
        <v>5.8504977246645822E-7</v>
      </c>
      <c r="W978" s="50">
        <v>1.7181481438789485E-6</v>
      </c>
      <c r="X978" s="50">
        <v>1.9127792487748808E-6</v>
      </c>
      <c r="Y978" s="50">
        <v>3.5633049272349416E-6</v>
      </c>
      <c r="Z978" s="50">
        <v>4.5351937457680546E-6</v>
      </c>
      <c r="AA978" s="50">
        <v>4.6975701197381446E-6</v>
      </c>
      <c r="AB978" s="50">
        <v>4.981649009058525E-6</v>
      </c>
      <c r="AC978" s="50">
        <v>5.8040611400337476E-6</v>
      </c>
      <c r="AD978" s="50">
        <v>7.7073999067333988E-6</v>
      </c>
      <c r="AE978" s="50">
        <v>7.9303820799166017E-6</v>
      </c>
      <c r="AF978" s="50">
        <v>7.852874849244665E-6</v>
      </c>
      <c r="AG978" s="30">
        <v>0</v>
      </c>
      <c r="AH978" s="88">
        <v>0</v>
      </c>
    </row>
    <row r="979" spans="1:34" ht="15" customHeight="1" x14ac:dyDescent="0.25">
      <c r="A979" s="47" t="s">
        <v>10</v>
      </c>
      <c r="B979" s="47" t="s">
        <v>11</v>
      </c>
      <c r="C979" s="47" t="s">
        <v>12</v>
      </c>
      <c r="D979" s="47" t="s">
        <v>131</v>
      </c>
      <c r="E979" s="47" t="s">
        <v>165</v>
      </c>
      <c r="F979" s="47" t="s">
        <v>167</v>
      </c>
      <c r="G979" s="47" t="s">
        <v>170</v>
      </c>
      <c r="H979" s="48" t="s">
        <v>18</v>
      </c>
      <c r="I979" s="49">
        <v>298</v>
      </c>
      <c r="J979" s="50">
        <v>2.9711039957194392E-7</v>
      </c>
      <c r="K979" s="50">
        <v>3.8001457822442817E-7</v>
      </c>
      <c r="L979" s="50">
        <v>6.1144570012088235E-7</v>
      </c>
      <c r="M979" s="50">
        <v>1.4219225875344906E-7</v>
      </c>
      <c r="N979" s="50">
        <v>2.0395341286286668E-7</v>
      </c>
      <c r="O979" s="50">
        <v>3.6756070581689245E-7</v>
      </c>
      <c r="P979" s="50">
        <v>2.7789584459579586E-6</v>
      </c>
      <c r="Q979" s="50">
        <v>2.5077636295071576E-6</v>
      </c>
      <c r="R979" s="50">
        <v>1.7758382556251571E-6</v>
      </c>
      <c r="S979" s="50">
        <v>1.2027085877186891E-6</v>
      </c>
      <c r="T979" s="50">
        <v>9.1474537305390831E-7</v>
      </c>
      <c r="U979" s="50">
        <v>2.1135332194296359E-6</v>
      </c>
      <c r="V979" s="50">
        <v>3.4868966439000913E-6</v>
      </c>
      <c r="W979" s="50">
        <v>1.0240162937518533E-5</v>
      </c>
      <c r="X979" s="50">
        <v>1.1400164322698292E-5</v>
      </c>
      <c r="Y979" s="50">
        <v>2.1237297366320251E-5</v>
      </c>
      <c r="Z979" s="50">
        <v>2.7029754724777603E-5</v>
      </c>
      <c r="AA979" s="50">
        <v>2.7997517913639343E-5</v>
      </c>
      <c r="AB979" s="50">
        <v>2.9690628093988809E-5</v>
      </c>
      <c r="AC979" s="50">
        <v>3.4592204394601135E-5</v>
      </c>
      <c r="AD979" s="50">
        <v>4.5936103444131064E-5</v>
      </c>
      <c r="AE979" s="50">
        <v>4.7265077196302941E-5</v>
      </c>
      <c r="AF979" s="50">
        <v>4.6803134101498209E-5</v>
      </c>
      <c r="AG979" s="30">
        <v>0</v>
      </c>
      <c r="AH979" s="88">
        <v>0</v>
      </c>
    </row>
    <row r="980" spans="1:34" ht="15" customHeight="1" x14ac:dyDescent="0.25">
      <c r="A980" s="47" t="s">
        <v>10</v>
      </c>
      <c r="B980" s="47" t="s">
        <v>11</v>
      </c>
      <c r="C980" s="47" t="s">
        <v>12</v>
      </c>
      <c r="D980" s="47" t="s">
        <v>131</v>
      </c>
      <c r="E980" s="47" t="s">
        <v>165</v>
      </c>
      <c r="F980" s="47" t="s">
        <v>167</v>
      </c>
      <c r="G980" s="47" t="s">
        <v>796</v>
      </c>
      <c r="H980" s="48" t="s">
        <v>16</v>
      </c>
      <c r="I980" s="49">
        <v>25</v>
      </c>
      <c r="J980" s="50">
        <v>9.7915715952546475E-5</v>
      </c>
      <c r="K980" s="50">
        <v>1.0161352158652601E-4</v>
      </c>
      <c r="L980" s="50">
        <v>1.0186558089254757E-4</v>
      </c>
      <c r="M980" s="50">
        <v>1.0248305910553817E-4</v>
      </c>
      <c r="N980" s="50">
        <v>1.0193161894829947E-4</v>
      </c>
      <c r="O980" s="50">
        <v>1.0347820046888051E-4</v>
      </c>
      <c r="P980" s="50">
        <v>1.0346990436818624E-4</v>
      </c>
      <c r="Q980" s="50">
        <v>1.0389627268930924E-4</v>
      </c>
      <c r="R980" s="50">
        <v>1.0450946431606105E-4</v>
      </c>
      <c r="S980" s="50">
        <v>1.0513579083082002E-4</v>
      </c>
      <c r="T980" s="50">
        <v>1.0602237946952255E-4</v>
      </c>
      <c r="U980" s="50">
        <v>1.0647924096025394E-4</v>
      </c>
      <c r="V980" s="50">
        <v>1.0675655470221105E-4</v>
      </c>
      <c r="W980" s="50">
        <v>1.0307700049046515E-4</v>
      </c>
      <c r="X980" s="50">
        <v>1.0371221495739594E-4</v>
      </c>
      <c r="Y980" s="50">
        <v>1.007747945118914E-4</v>
      </c>
      <c r="Z980" s="50">
        <v>9.8142277083109559E-5</v>
      </c>
      <c r="AA980" s="50">
        <v>9.6608926090190259E-5</v>
      </c>
      <c r="AB980" s="50">
        <v>9.5943308607247232E-5</v>
      </c>
      <c r="AC980" s="50">
        <v>8.9166172791802181E-5</v>
      </c>
      <c r="AD980" s="50">
        <v>8.7844848834933936E-5</v>
      </c>
      <c r="AE980" s="50">
        <v>7.9395614020181726E-5</v>
      </c>
      <c r="AF980" s="50">
        <v>6.7171973620904057E-5</v>
      </c>
      <c r="AG980" s="30">
        <v>1.1422311934527E-6</v>
      </c>
      <c r="AH980" s="88">
        <v>1.1493017280942314E-6</v>
      </c>
    </row>
    <row r="981" spans="1:34" ht="15" customHeight="1" x14ac:dyDescent="0.25">
      <c r="A981" s="47" t="s">
        <v>10</v>
      </c>
      <c r="B981" s="47" t="s">
        <v>11</v>
      </c>
      <c r="C981" s="47" t="s">
        <v>12</v>
      </c>
      <c r="D981" s="47" t="s">
        <v>131</v>
      </c>
      <c r="E981" s="47" t="s">
        <v>165</v>
      </c>
      <c r="F981" s="47" t="s">
        <v>167</v>
      </c>
      <c r="G981" s="47" t="s">
        <v>796</v>
      </c>
      <c r="H981" s="48" t="s">
        <v>17</v>
      </c>
      <c r="I981" s="49">
        <v>1</v>
      </c>
      <c r="J981" s="50">
        <v>0.84129183146427933</v>
      </c>
      <c r="K981" s="50">
        <v>0.87306337747143126</v>
      </c>
      <c r="L981" s="50">
        <v>0.87522907102876857</v>
      </c>
      <c r="M981" s="50">
        <v>0.88053444383478385</v>
      </c>
      <c r="N981" s="50">
        <v>0.87579647000378891</v>
      </c>
      <c r="O981" s="50">
        <v>0.88908469842862115</v>
      </c>
      <c r="P981" s="50">
        <v>0.88901341833145608</v>
      </c>
      <c r="Q981" s="50">
        <v>0.89267677494654485</v>
      </c>
      <c r="R981" s="50">
        <v>0.8979453174035964</v>
      </c>
      <c r="S981" s="50">
        <v>0.90332671481840565</v>
      </c>
      <c r="T981" s="50">
        <v>0.91094428440213771</v>
      </c>
      <c r="U981" s="50">
        <v>0.91486963833050172</v>
      </c>
      <c r="V981" s="50">
        <v>0.91725231800139773</v>
      </c>
      <c r="W981" s="50">
        <v>0.88563396384176984</v>
      </c>
      <c r="X981" s="50">
        <v>0.89108172959212395</v>
      </c>
      <c r="Y981" s="50">
        <v>0.86585703444617101</v>
      </c>
      <c r="Z981" s="50">
        <v>0.84323844469807718</v>
      </c>
      <c r="AA981" s="50">
        <v>0.83006389296691474</v>
      </c>
      <c r="AB981" s="50">
        <v>0.82434490755346812</v>
      </c>
      <c r="AC981" s="50">
        <v>0.76611575662716436</v>
      </c>
      <c r="AD981" s="50">
        <v>0.75476294118975273</v>
      </c>
      <c r="AE981" s="50">
        <v>0.68216711566140098</v>
      </c>
      <c r="AF981" s="50">
        <v>0.57714159735080772</v>
      </c>
      <c r="AG981" s="30">
        <v>9.8140504141455975E-3</v>
      </c>
      <c r="AH981" s="88">
        <v>9.8748004477856328E-3</v>
      </c>
    </row>
    <row r="982" spans="1:34" ht="15" customHeight="1" x14ac:dyDescent="0.25">
      <c r="A982" s="47" t="s">
        <v>10</v>
      </c>
      <c r="B982" s="47" t="s">
        <v>11</v>
      </c>
      <c r="C982" s="47" t="s">
        <v>12</v>
      </c>
      <c r="D982" s="47" t="s">
        <v>131</v>
      </c>
      <c r="E982" s="47" t="s">
        <v>165</v>
      </c>
      <c r="F982" s="47" t="s">
        <v>167</v>
      </c>
      <c r="G982" s="47" t="s">
        <v>796</v>
      </c>
      <c r="H982" s="48" t="s">
        <v>18</v>
      </c>
      <c r="I982" s="49">
        <v>298</v>
      </c>
      <c r="J982" s="50">
        <v>5.8357766707717708E-4</v>
      </c>
      <c r="K982" s="50">
        <v>6.0561658865569495E-4</v>
      </c>
      <c r="L982" s="50">
        <v>6.0711886211958354E-4</v>
      </c>
      <c r="M982" s="50">
        <v>6.1079903226900743E-4</v>
      </c>
      <c r="N982" s="50">
        <v>6.0751244893186482E-4</v>
      </c>
      <c r="O982" s="50">
        <v>6.1673007479452779E-4</v>
      </c>
      <c r="P982" s="50">
        <v>6.1668063003438999E-4</v>
      </c>
      <c r="Q982" s="50">
        <v>6.192217852282831E-4</v>
      </c>
      <c r="R982" s="50">
        <v>6.2287640732372376E-4</v>
      </c>
      <c r="S982" s="50">
        <v>6.2660931335168746E-4</v>
      </c>
      <c r="T982" s="50">
        <v>6.318933816383544E-4</v>
      </c>
      <c r="U982" s="50">
        <v>6.3461627612311348E-4</v>
      </c>
      <c r="V982" s="50">
        <v>6.362690660251778E-4</v>
      </c>
      <c r="W982" s="50">
        <v>6.1433892292317221E-4</v>
      </c>
      <c r="X982" s="50">
        <v>6.1812480114607977E-4</v>
      </c>
      <c r="Y982" s="50">
        <v>6.0061777529087275E-4</v>
      </c>
      <c r="Z982" s="50">
        <v>5.84927971415333E-4</v>
      </c>
      <c r="AA982" s="50">
        <v>5.75789199497534E-4</v>
      </c>
      <c r="AB982" s="50">
        <v>5.718221192991935E-4</v>
      </c>
      <c r="AC982" s="50">
        <v>5.3143038983914106E-4</v>
      </c>
      <c r="AD982" s="50">
        <v>5.2355529905620622E-4</v>
      </c>
      <c r="AE982" s="50">
        <v>4.7319785956028305E-4</v>
      </c>
      <c r="AF982" s="50">
        <v>4.0034496278058823E-4</v>
      </c>
      <c r="AG982" s="30">
        <v>6.8076979129780919E-6</v>
      </c>
      <c r="AH982" s="88">
        <v>6.8498382994416186E-6</v>
      </c>
    </row>
    <row r="983" spans="1:34" ht="15" customHeight="1" x14ac:dyDescent="0.25">
      <c r="A983" s="47" t="s">
        <v>10</v>
      </c>
      <c r="B983" s="47" t="s">
        <v>11</v>
      </c>
      <c r="C983" s="47" t="s">
        <v>12</v>
      </c>
      <c r="D983" s="47" t="s">
        <v>131</v>
      </c>
      <c r="E983" s="47" t="s">
        <v>165</v>
      </c>
      <c r="F983" s="47" t="s">
        <v>167</v>
      </c>
      <c r="G983" s="47" t="s">
        <v>575</v>
      </c>
      <c r="H983" s="48" t="s">
        <v>16</v>
      </c>
      <c r="I983" s="49">
        <v>25</v>
      </c>
      <c r="J983" s="50">
        <v>0</v>
      </c>
      <c r="K983" s="50">
        <v>0</v>
      </c>
      <c r="L983" s="50">
        <v>0</v>
      </c>
      <c r="M983" s="50">
        <v>0</v>
      </c>
      <c r="N983" s="50">
        <v>0</v>
      </c>
      <c r="O983" s="50">
        <v>0</v>
      </c>
      <c r="P983" s="50">
        <v>0</v>
      </c>
      <c r="Q983" s="50">
        <v>0</v>
      </c>
      <c r="R983" s="50">
        <v>0</v>
      </c>
      <c r="S983" s="50">
        <v>0</v>
      </c>
      <c r="T983" s="50">
        <v>5.6016796208422991E-8</v>
      </c>
      <c r="U983" s="50">
        <v>5.1010777447700188E-8</v>
      </c>
      <c r="V983" s="50">
        <v>2.5816847887111174E-7</v>
      </c>
      <c r="W983" s="50">
        <v>3.3541698954675721E-6</v>
      </c>
      <c r="X983" s="50">
        <v>3.2313394644350322E-6</v>
      </c>
      <c r="Y983" s="50">
        <v>4.6540050016245001E-6</v>
      </c>
      <c r="Z983" s="50">
        <v>7.0984215176953163E-6</v>
      </c>
      <c r="AA983" s="50">
        <v>9.2825540133551997E-6</v>
      </c>
      <c r="AB983" s="50">
        <v>1.0360800034953703E-5</v>
      </c>
      <c r="AC983" s="50">
        <v>1.695103935483266E-5</v>
      </c>
      <c r="AD983" s="50">
        <v>1.7037653115267068E-5</v>
      </c>
      <c r="AE983" s="50">
        <v>2.5726550696072599E-5</v>
      </c>
      <c r="AF983" s="50">
        <v>3.8508994829720262E-5</v>
      </c>
      <c r="AG983" s="30">
        <v>1.1308088815181728E-4</v>
      </c>
      <c r="AH983" s="88">
        <v>1.1378087108132888E-4</v>
      </c>
    </row>
    <row r="984" spans="1:34" ht="15" customHeight="1" x14ac:dyDescent="0.25">
      <c r="A984" s="47" t="s">
        <v>10</v>
      </c>
      <c r="B984" s="47" t="s">
        <v>11</v>
      </c>
      <c r="C984" s="47" t="s">
        <v>12</v>
      </c>
      <c r="D984" s="47" t="s">
        <v>131</v>
      </c>
      <c r="E984" s="47" t="s">
        <v>165</v>
      </c>
      <c r="F984" s="47" t="s">
        <v>167</v>
      </c>
      <c r="G984" s="47" t="s">
        <v>575</v>
      </c>
      <c r="H984" s="48" t="s">
        <v>18</v>
      </c>
      <c r="I984" s="49">
        <v>298</v>
      </c>
      <c r="J984" s="50">
        <v>0</v>
      </c>
      <c r="K984" s="50">
        <v>0</v>
      </c>
      <c r="L984" s="50">
        <v>0</v>
      </c>
      <c r="M984" s="50">
        <v>0</v>
      </c>
      <c r="N984" s="50">
        <v>0</v>
      </c>
      <c r="O984" s="50">
        <v>0</v>
      </c>
      <c r="P984" s="50">
        <v>0</v>
      </c>
      <c r="Q984" s="50">
        <v>0</v>
      </c>
      <c r="R984" s="50">
        <v>0</v>
      </c>
      <c r="S984" s="50">
        <v>0</v>
      </c>
      <c r="T984" s="50">
        <v>3.3386010540220101E-7</v>
      </c>
      <c r="U984" s="50">
        <v>3.0402423358829312E-7</v>
      </c>
      <c r="V984" s="50">
        <v>1.5386841340718261E-6</v>
      </c>
      <c r="W984" s="50">
        <v>1.9990852576986725E-5</v>
      </c>
      <c r="X984" s="50">
        <v>1.9258783208032789E-5</v>
      </c>
      <c r="Y984" s="50">
        <v>2.7737869809682023E-5</v>
      </c>
      <c r="Z984" s="50">
        <v>4.2306592245464087E-5</v>
      </c>
      <c r="AA984" s="50">
        <v>5.5324021919596984E-5</v>
      </c>
      <c r="AB984" s="50">
        <v>6.1750368208324057E-5</v>
      </c>
      <c r="AC984" s="50">
        <v>1.0102819455480266E-4</v>
      </c>
      <c r="AD984" s="50">
        <v>1.0154441256699173E-4</v>
      </c>
      <c r="AE984" s="50">
        <v>1.5333024214859271E-4</v>
      </c>
      <c r="AF984" s="50">
        <v>2.2951360918513274E-4</v>
      </c>
      <c r="AG984" s="30">
        <v>6.7396209338483096E-4</v>
      </c>
      <c r="AH984" s="88">
        <v>6.7813399164472004E-4</v>
      </c>
    </row>
    <row r="985" spans="1:34" ht="15" customHeight="1" x14ac:dyDescent="0.25">
      <c r="A985" s="47" t="s">
        <v>10</v>
      </c>
      <c r="B985" s="47" t="s">
        <v>11</v>
      </c>
      <c r="C985" s="47" t="s">
        <v>12</v>
      </c>
      <c r="D985" s="47" t="s">
        <v>131</v>
      </c>
      <c r="E985" s="47" t="s">
        <v>165</v>
      </c>
      <c r="F985" s="47" t="s">
        <v>167</v>
      </c>
      <c r="G985" s="47" t="s">
        <v>797</v>
      </c>
      <c r="H985" s="48" t="s">
        <v>16</v>
      </c>
      <c r="I985" s="49">
        <v>25</v>
      </c>
      <c r="J985" s="50">
        <v>8.6247985897757109E-6</v>
      </c>
      <c r="K985" s="50">
        <v>9.0593586629858204E-6</v>
      </c>
      <c r="L985" s="50">
        <v>9.51058637473618E-6</v>
      </c>
      <c r="M985" s="50">
        <v>9.9797436634731077E-6</v>
      </c>
      <c r="N985" s="50">
        <v>1.0468213594202108E-5</v>
      </c>
      <c r="O985" s="50">
        <v>1.0977513776220569E-5</v>
      </c>
      <c r="P985" s="50">
        <v>1.1509311502162126E-5</v>
      </c>
      <c r="Q985" s="50">
        <v>1.1125211673688142E-5</v>
      </c>
      <c r="R985" s="50">
        <v>1.1071207548271636E-5</v>
      </c>
      <c r="S985" s="50">
        <v>1.0058462670395015E-5</v>
      </c>
      <c r="T985" s="50">
        <v>6.5911236538656852E-5</v>
      </c>
      <c r="U985" s="50">
        <v>6.6373930811259785E-5</v>
      </c>
      <c r="V985" s="50">
        <v>7.0966412331801283E-5</v>
      </c>
      <c r="W985" s="50">
        <v>7.4268085658401922E-5</v>
      </c>
      <c r="X985" s="50">
        <v>7.1926162607676634E-5</v>
      </c>
      <c r="Y985" s="50">
        <v>7.1228865702061567E-5</v>
      </c>
      <c r="Z985" s="50">
        <v>7.300085416972738E-5</v>
      </c>
      <c r="AA985" s="50">
        <v>7.5030293666389618E-5</v>
      </c>
      <c r="AB985" s="50">
        <v>7.7076002657673742E-5</v>
      </c>
      <c r="AC985" s="50">
        <v>7.9138093799390361E-5</v>
      </c>
      <c r="AD985" s="50">
        <v>8.0646636355921218E-5</v>
      </c>
      <c r="AE985" s="50">
        <v>8.2663800257321609E-5</v>
      </c>
      <c r="AF985" s="50">
        <v>8.472722471293888E-5</v>
      </c>
      <c r="AG985" s="30">
        <v>8.6792434961312836E-5</v>
      </c>
      <c r="AH985" s="88">
        <v>8.8898783104617842E-5</v>
      </c>
    </row>
    <row r="986" spans="1:34" ht="15" customHeight="1" x14ac:dyDescent="0.25">
      <c r="A986" s="47" t="s">
        <v>10</v>
      </c>
      <c r="B986" s="47" t="s">
        <v>11</v>
      </c>
      <c r="C986" s="47" t="s">
        <v>12</v>
      </c>
      <c r="D986" s="47" t="s">
        <v>131</v>
      </c>
      <c r="E986" s="47" t="s">
        <v>165</v>
      </c>
      <c r="F986" s="47" t="s">
        <v>167</v>
      </c>
      <c r="G986" s="47" t="s">
        <v>797</v>
      </c>
      <c r="H986" s="48" t="s">
        <v>17</v>
      </c>
      <c r="I986" s="49">
        <v>1</v>
      </c>
      <c r="J986" s="50">
        <v>7.4104269483352886E-2</v>
      </c>
      <c r="K986" s="50">
        <v>7.7838009632374167E-2</v>
      </c>
      <c r="L986" s="50">
        <v>8.171495813173324E-2</v>
      </c>
      <c r="M986" s="50">
        <v>8.5745957556560934E-2</v>
      </c>
      <c r="N986" s="50">
        <v>8.9942891201384503E-2</v>
      </c>
      <c r="O986" s="50">
        <v>9.4318798365287115E-2</v>
      </c>
      <c r="P986" s="50">
        <v>9.8888004426576998E-2</v>
      </c>
      <c r="Q986" s="50">
        <v>9.5587818700328508E-2</v>
      </c>
      <c r="R986" s="50">
        <v>9.5123815254749874E-2</v>
      </c>
      <c r="S986" s="50">
        <v>8.6422311264033963E-2</v>
      </c>
      <c r="T986" s="50">
        <v>0.56630934434013958</v>
      </c>
      <c r="U986" s="50">
        <v>0.5702848135303441</v>
      </c>
      <c r="V986" s="50">
        <v>0.60974341475483695</v>
      </c>
      <c r="W986" s="50">
        <v>0.63810878057782516</v>
      </c>
      <c r="X986" s="50">
        <v>0.61798014250974476</v>
      </c>
      <c r="Y986" s="50">
        <v>0.6119984141121132</v>
      </c>
      <c r="Z986" s="50">
        <v>0.62722333902629757</v>
      </c>
      <c r="AA986" s="50">
        <v>0.64466028318161972</v>
      </c>
      <c r="AB986" s="50">
        <v>0.66223701483473274</v>
      </c>
      <c r="AC986" s="50">
        <v>0.67995450192436191</v>
      </c>
      <c r="AD986" s="50">
        <v>0.6929158995700756</v>
      </c>
      <c r="AE986" s="50">
        <v>0.71024737181090758</v>
      </c>
      <c r="AF986" s="50">
        <v>0.72797631473357105</v>
      </c>
      <c r="AG986" s="30">
        <v>0.7457206011876002</v>
      </c>
      <c r="AH986" s="88">
        <v>0.76381834443487695</v>
      </c>
    </row>
    <row r="987" spans="1:34" ht="15" customHeight="1" x14ac:dyDescent="0.25">
      <c r="A987" s="47" t="s">
        <v>10</v>
      </c>
      <c r="B987" s="47" t="s">
        <v>11</v>
      </c>
      <c r="C987" s="47" t="s">
        <v>12</v>
      </c>
      <c r="D987" s="47" t="s">
        <v>131</v>
      </c>
      <c r="E987" s="47" t="s">
        <v>165</v>
      </c>
      <c r="F987" s="47" t="s">
        <v>167</v>
      </c>
      <c r="G987" s="47" t="s">
        <v>797</v>
      </c>
      <c r="H987" s="48" t="s">
        <v>18</v>
      </c>
      <c r="I987" s="49">
        <v>298</v>
      </c>
      <c r="J987" s="50">
        <v>5.1403799595063239E-5</v>
      </c>
      <c r="K987" s="50">
        <v>5.3993777631395491E-5</v>
      </c>
      <c r="L987" s="50">
        <v>5.668309479342763E-5</v>
      </c>
      <c r="M987" s="50">
        <v>5.9479272234299716E-5</v>
      </c>
      <c r="N987" s="50">
        <v>6.2390553021444574E-5</v>
      </c>
      <c r="O987" s="50">
        <v>6.5425982106274592E-5</v>
      </c>
      <c r="P987" s="50">
        <v>6.8595496552886282E-5</v>
      </c>
      <c r="Q987" s="50">
        <v>6.6306261575181327E-5</v>
      </c>
      <c r="R987" s="50">
        <v>6.598439698769895E-5</v>
      </c>
      <c r="S987" s="50">
        <v>5.9948437515554292E-5</v>
      </c>
      <c r="T987" s="50">
        <v>3.9283096977039478E-4</v>
      </c>
      <c r="U987" s="50">
        <v>3.9558862763510838E-4</v>
      </c>
      <c r="V987" s="50">
        <v>4.2295981749753564E-4</v>
      </c>
      <c r="W987" s="50">
        <v>4.4263779052407552E-4</v>
      </c>
      <c r="X987" s="50">
        <v>4.286799291417528E-4</v>
      </c>
      <c r="Y987" s="50">
        <v>4.2452403958428693E-4</v>
      </c>
      <c r="Z987" s="50">
        <v>4.3508509085157522E-4</v>
      </c>
      <c r="AA987" s="50">
        <v>4.4718055025168209E-4</v>
      </c>
      <c r="AB987" s="50">
        <v>4.5937297583973551E-4</v>
      </c>
      <c r="AC987" s="50">
        <v>4.7166303904436658E-4</v>
      </c>
      <c r="AD987" s="50">
        <v>4.8065395268129051E-4</v>
      </c>
      <c r="AE987" s="50">
        <v>4.9267624953363686E-4</v>
      </c>
      <c r="AF987" s="50">
        <v>5.0497425928911562E-4</v>
      </c>
      <c r="AG987" s="30">
        <v>5.1728291236942457E-4</v>
      </c>
      <c r="AH987" s="88">
        <v>5.2983674730352234E-4</v>
      </c>
    </row>
    <row r="988" spans="1:34" ht="15" customHeight="1" x14ac:dyDescent="0.25">
      <c r="A988" s="47" t="s">
        <v>10</v>
      </c>
      <c r="B988" s="47" t="s">
        <v>11</v>
      </c>
      <c r="C988" s="47" t="s">
        <v>12</v>
      </c>
      <c r="D988" s="47" t="s">
        <v>131</v>
      </c>
      <c r="E988" s="47" t="s">
        <v>165</v>
      </c>
      <c r="F988" s="47" t="s">
        <v>167</v>
      </c>
      <c r="G988" s="47" t="s">
        <v>576</v>
      </c>
      <c r="H988" s="48" t="s">
        <v>16</v>
      </c>
      <c r="I988" s="49">
        <v>25</v>
      </c>
      <c r="J988" s="50">
        <v>5.8211303356330533E-4</v>
      </c>
      <c r="K988" s="50">
        <v>6.1274794450600918E-4</v>
      </c>
      <c r="L988" s="50">
        <v>6.4452908833646978E-4</v>
      </c>
      <c r="M988" s="50">
        <v>6.7755229875960147E-4</v>
      </c>
      <c r="N988" s="50">
        <v>7.1192379915230341E-4</v>
      </c>
      <c r="O988" s="50">
        <v>7.4776150877458182E-4</v>
      </c>
      <c r="P988" s="50">
        <v>7.8519653011136197E-4</v>
      </c>
      <c r="Q988" s="50">
        <v>7.4843844559586666E-4</v>
      </c>
      <c r="R988" s="50">
        <v>7.3448013373071956E-4</v>
      </c>
      <c r="S988" s="50">
        <v>6.3773232301759164E-4</v>
      </c>
      <c r="T988" s="50">
        <v>0</v>
      </c>
      <c r="U988" s="50">
        <v>0</v>
      </c>
      <c r="V988" s="50">
        <v>0</v>
      </c>
      <c r="W988" s="50">
        <v>0</v>
      </c>
      <c r="X988" s="50">
        <v>0</v>
      </c>
      <c r="Y988" s="50">
        <v>0</v>
      </c>
      <c r="Z988" s="50">
        <v>0</v>
      </c>
      <c r="AA988" s="50">
        <v>0</v>
      </c>
      <c r="AB988" s="50">
        <v>0</v>
      </c>
      <c r="AC988" s="50">
        <v>0</v>
      </c>
      <c r="AD988" s="50">
        <v>0</v>
      </c>
      <c r="AE988" s="50">
        <v>0</v>
      </c>
      <c r="AF988" s="50">
        <v>0</v>
      </c>
      <c r="AG988" s="30">
        <v>0</v>
      </c>
      <c r="AH988" s="88">
        <v>0</v>
      </c>
    </row>
    <row r="989" spans="1:34" ht="15" customHeight="1" x14ac:dyDescent="0.25">
      <c r="A989" s="47" t="s">
        <v>10</v>
      </c>
      <c r="B989" s="47" t="s">
        <v>11</v>
      </c>
      <c r="C989" s="47" t="s">
        <v>12</v>
      </c>
      <c r="D989" s="47" t="s">
        <v>131</v>
      </c>
      <c r="E989" s="47" t="s">
        <v>165</v>
      </c>
      <c r="F989" s="47" t="s">
        <v>167</v>
      </c>
      <c r="G989" s="47" t="s">
        <v>576</v>
      </c>
      <c r="H989" s="48" t="s">
        <v>17</v>
      </c>
      <c r="I989" s="49">
        <v>1</v>
      </c>
      <c r="J989" s="50">
        <v>0.58288918427472325</v>
      </c>
      <c r="K989" s="50">
        <v>0.61356494176535059</v>
      </c>
      <c r="L989" s="50">
        <v>0.64538846045425169</v>
      </c>
      <c r="M989" s="50">
        <v>0.67845570182461423</v>
      </c>
      <c r="N989" s="50">
        <v>0.7128730308845066</v>
      </c>
      <c r="O989" s="50">
        <v>0.74875852411961452</v>
      </c>
      <c r="P989" s="50">
        <v>0.78624345881817714</v>
      </c>
      <c r="Q989" s="50">
        <v>0.74943636352332788</v>
      </c>
      <c r="R989" s="50">
        <v>0.7354594405756939</v>
      </c>
      <c r="S989" s="50">
        <v>0.63858263278161509</v>
      </c>
      <c r="T989" s="50">
        <v>0</v>
      </c>
      <c r="U989" s="50">
        <v>0</v>
      </c>
      <c r="V989" s="50">
        <v>0</v>
      </c>
      <c r="W989" s="50">
        <v>0</v>
      </c>
      <c r="X989" s="50">
        <v>0</v>
      </c>
      <c r="Y989" s="50">
        <v>0</v>
      </c>
      <c r="Z989" s="50">
        <v>0</v>
      </c>
      <c r="AA989" s="50">
        <v>0</v>
      </c>
      <c r="AB989" s="50">
        <v>0</v>
      </c>
      <c r="AC989" s="50">
        <v>0</v>
      </c>
      <c r="AD989" s="50">
        <v>0</v>
      </c>
      <c r="AE989" s="50">
        <v>0</v>
      </c>
      <c r="AF989" s="50">
        <v>0</v>
      </c>
      <c r="AG989" s="30">
        <v>0</v>
      </c>
      <c r="AH989" s="88">
        <v>0</v>
      </c>
    </row>
    <row r="990" spans="1:34" ht="15" customHeight="1" x14ac:dyDescent="0.25">
      <c r="A990" s="47" t="s">
        <v>10</v>
      </c>
      <c r="B990" s="47" t="s">
        <v>11</v>
      </c>
      <c r="C990" s="47" t="s">
        <v>12</v>
      </c>
      <c r="D990" s="47" t="s">
        <v>131</v>
      </c>
      <c r="E990" s="47" t="s">
        <v>165</v>
      </c>
      <c r="F990" s="47" t="s">
        <v>167</v>
      </c>
      <c r="G990" s="47" t="s">
        <v>576</v>
      </c>
      <c r="H990" s="48" t="s">
        <v>18</v>
      </c>
      <c r="I990" s="49">
        <v>298</v>
      </c>
      <c r="J990" s="50">
        <v>1.3877574720149203E-3</v>
      </c>
      <c r="K990" s="50">
        <v>1.4607910997023264E-3</v>
      </c>
      <c r="L990" s="50">
        <v>1.536557346594144E-3</v>
      </c>
      <c r="M990" s="50">
        <v>1.61528468024289E-3</v>
      </c>
      <c r="N990" s="50">
        <v>1.6972263371790918E-3</v>
      </c>
      <c r="O990" s="50">
        <v>1.7826634369186032E-3</v>
      </c>
      <c r="P990" s="50">
        <v>1.871908527785487E-3</v>
      </c>
      <c r="Q990" s="50">
        <v>1.7842772543005467E-3</v>
      </c>
      <c r="R990" s="50">
        <v>1.7510006388140357E-3</v>
      </c>
      <c r="S990" s="50">
        <v>1.5203538580739386E-3</v>
      </c>
      <c r="T990" s="50">
        <v>0</v>
      </c>
      <c r="U990" s="50">
        <v>0</v>
      </c>
      <c r="V990" s="50">
        <v>0</v>
      </c>
      <c r="W990" s="50">
        <v>0</v>
      </c>
      <c r="X990" s="50">
        <v>0</v>
      </c>
      <c r="Y990" s="50">
        <v>0</v>
      </c>
      <c r="Z990" s="50">
        <v>0</v>
      </c>
      <c r="AA990" s="50">
        <v>0</v>
      </c>
      <c r="AB990" s="50">
        <v>0</v>
      </c>
      <c r="AC990" s="50">
        <v>0</v>
      </c>
      <c r="AD990" s="50">
        <v>0</v>
      </c>
      <c r="AE990" s="50">
        <v>0</v>
      </c>
      <c r="AF990" s="50">
        <v>0</v>
      </c>
      <c r="AG990" s="30">
        <v>0</v>
      </c>
      <c r="AH990" s="88">
        <v>0</v>
      </c>
    </row>
    <row r="991" spans="1:34" ht="15" customHeight="1" x14ac:dyDescent="0.25">
      <c r="A991" s="47" t="s">
        <v>10</v>
      </c>
      <c r="B991" s="47" t="s">
        <v>11</v>
      </c>
      <c r="C991" s="47" t="s">
        <v>12</v>
      </c>
      <c r="D991" s="47" t="s">
        <v>131</v>
      </c>
      <c r="E991" s="47" t="s">
        <v>165</v>
      </c>
      <c r="F991" s="47" t="s">
        <v>167</v>
      </c>
      <c r="G991" s="47" t="s">
        <v>798</v>
      </c>
      <c r="H991" s="48" t="s">
        <v>16</v>
      </c>
      <c r="I991" s="49">
        <v>25</v>
      </c>
      <c r="J991" s="50">
        <v>1.4483449011708697E-6</v>
      </c>
      <c r="K991" s="50">
        <v>1.5348428854342413E-6</v>
      </c>
      <c r="L991" s="50">
        <v>1.6257852614474462E-6</v>
      </c>
      <c r="M991" s="50">
        <v>1.721652605094677E-6</v>
      </c>
      <c r="N991" s="50">
        <v>1.8229880149372128E-6</v>
      </c>
      <c r="O991" s="50">
        <v>1.9304057587320403E-6</v>
      </c>
      <c r="P991" s="50">
        <v>2.0446011704123467E-6</v>
      </c>
      <c r="Q991" s="50">
        <v>1.9807701806995349E-6</v>
      </c>
      <c r="R991" s="50">
        <v>2.0456080247535585E-6</v>
      </c>
      <c r="S991" s="50">
        <v>1.8710898426177271E-6</v>
      </c>
      <c r="T991" s="50">
        <v>1.501544472415851E-4</v>
      </c>
      <c r="U991" s="50">
        <v>1.4521987081830942E-4</v>
      </c>
      <c r="V991" s="50">
        <v>1.4954875850637495E-4</v>
      </c>
      <c r="W991" s="50">
        <v>2.0606362101790123E-4</v>
      </c>
      <c r="X991" s="50">
        <v>2.1993511578909632E-4</v>
      </c>
      <c r="Y991" s="50">
        <v>2.1808273541329041E-4</v>
      </c>
      <c r="Z991" s="50">
        <v>2.2529629912104325E-4</v>
      </c>
      <c r="AA991" s="50">
        <v>2.3351109822278811E-4</v>
      </c>
      <c r="AB991" s="50">
        <v>2.4175936851853952E-4</v>
      </c>
      <c r="AC991" s="50">
        <v>2.5004377789422959E-4</v>
      </c>
      <c r="AD991" s="50">
        <v>2.5937791592144219E-4</v>
      </c>
      <c r="AE991" s="50">
        <v>2.7101426416489512E-4</v>
      </c>
      <c r="AF991" s="50">
        <v>2.8272624430470615E-4</v>
      </c>
      <c r="AG991" s="30">
        <v>2.9446501690329934E-4</v>
      </c>
      <c r="AH991" s="88">
        <v>3.0627925037568737E-4</v>
      </c>
    </row>
    <row r="992" spans="1:34" ht="15" customHeight="1" x14ac:dyDescent="0.25">
      <c r="A992" s="47" t="s">
        <v>10</v>
      </c>
      <c r="B992" s="47" t="s">
        <v>11</v>
      </c>
      <c r="C992" s="47" t="s">
        <v>12</v>
      </c>
      <c r="D992" s="47" t="s">
        <v>131</v>
      </c>
      <c r="E992" s="47" t="s">
        <v>165</v>
      </c>
      <c r="F992" s="47" t="s">
        <v>167</v>
      </c>
      <c r="G992" s="47" t="s">
        <v>798</v>
      </c>
      <c r="H992" s="48" t="s">
        <v>17</v>
      </c>
      <c r="I992" s="49">
        <v>1</v>
      </c>
      <c r="J992" s="50">
        <v>1.2444179390860111E-2</v>
      </c>
      <c r="K992" s="50">
        <v>1.3187370071651001E-2</v>
      </c>
      <c r="L992" s="50">
        <v>1.3968746966356457E-2</v>
      </c>
      <c r="M992" s="50">
        <v>1.4792439182973464E-2</v>
      </c>
      <c r="N992" s="50">
        <v>1.5663113024340532E-2</v>
      </c>
      <c r="O992" s="50">
        <v>1.6586046279025688E-2</v>
      </c>
      <c r="P992" s="50">
        <v>1.7567213256182882E-2</v>
      </c>
      <c r="Q992" s="50">
        <v>1.7018777392570399E-2</v>
      </c>
      <c r="R992" s="50">
        <v>1.757586414868257E-2</v>
      </c>
      <c r="S992" s="50">
        <v>1.6076403927771508E-2</v>
      </c>
      <c r="T992" s="50">
        <v>1.2901270106996989</v>
      </c>
      <c r="U992" s="50">
        <v>1.2477291300709146</v>
      </c>
      <c r="V992" s="50">
        <v>1.2849229330867742</v>
      </c>
      <c r="W992" s="50">
        <v>1.7704913862191163</v>
      </c>
      <c r="X992" s="50">
        <v>1.8896536290917982</v>
      </c>
      <c r="Y992" s="50">
        <v>1.8737668626709922</v>
      </c>
      <c r="Z992" s="50">
        <v>1.935745802048003</v>
      </c>
      <c r="AA992" s="50">
        <v>2.0063273559301962</v>
      </c>
      <c r="AB992" s="50">
        <v>2.0771964943112917</v>
      </c>
      <c r="AC992" s="50">
        <v>2.1483761396672203</v>
      </c>
      <c r="AD992" s="50">
        <v>2.2285750535970328</v>
      </c>
      <c r="AE992" s="50">
        <v>2.3285545577047801</v>
      </c>
      <c r="AF992" s="50">
        <v>2.4291838910660366</v>
      </c>
      <c r="AG992" s="30">
        <v>2.5300434252331487</v>
      </c>
      <c r="AH992" s="88">
        <v>2.6315513192279072</v>
      </c>
    </row>
    <row r="993" spans="1:34" ht="15" customHeight="1" x14ac:dyDescent="0.25">
      <c r="A993" s="47" t="s">
        <v>10</v>
      </c>
      <c r="B993" s="47" t="s">
        <v>11</v>
      </c>
      <c r="C993" s="47" t="s">
        <v>12</v>
      </c>
      <c r="D993" s="47" t="s">
        <v>131</v>
      </c>
      <c r="E993" s="47" t="s">
        <v>165</v>
      </c>
      <c r="F993" s="47" t="s">
        <v>167</v>
      </c>
      <c r="G993" s="47" t="s">
        <v>798</v>
      </c>
      <c r="H993" s="48" t="s">
        <v>18</v>
      </c>
      <c r="I993" s="49">
        <v>298</v>
      </c>
      <c r="J993" s="50">
        <v>8.6321356109783842E-6</v>
      </c>
      <c r="K993" s="50">
        <v>9.1476635971880782E-6</v>
      </c>
      <c r="L993" s="50">
        <v>9.6896801582267812E-6</v>
      </c>
      <c r="M993" s="50">
        <v>1.0261049526364274E-5</v>
      </c>
      <c r="N993" s="50">
        <v>1.0865008569025789E-5</v>
      </c>
      <c r="O993" s="50">
        <v>1.150521832204296E-5</v>
      </c>
      <c r="P993" s="50">
        <v>1.2185822975657587E-5</v>
      </c>
      <c r="Q993" s="50">
        <v>1.1805390276969228E-5</v>
      </c>
      <c r="R993" s="50">
        <v>1.219182382753121E-5</v>
      </c>
      <c r="S993" s="50">
        <v>1.1151695462001653E-5</v>
      </c>
      <c r="T993" s="50">
        <v>8.9492050555984714E-4</v>
      </c>
      <c r="U993" s="50">
        <v>8.6551043007712419E-4</v>
      </c>
      <c r="V993" s="50">
        <v>8.9131060069799479E-4</v>
      </c>
      <c r="W993" s="50">
        <v>1.2281391812666914E-3</v>
      </c>
      <c r="X993" s="50">
        <v>1.3108132901030142E-3</v>
      </c>
      <c r="Y993" s="50">
        <v>1.2997731030632109E-3</v>
      </c>
      <c r="Z993" s="50">
        <v>1.3427659427614176E-3</v>
      </c>
      <c r="AA993" s="50">
        <v>1.3917261454078171E-3</v>
      </c>
      <c r="AB993" s="50">
        <v>1.4408858363704955E-3</v>
      </c>
      <c r="AC993" s="50">
        <v>1.4902609162496083E-3</v>
      </c>
      <c r="AD993" s="50">
        <v>1.5458923788917956E-3</v>
      </c>
      <c r="AE993" s="50">
        <v>1.615245014422775E-3</v>
      </c>
      <c r="AF993" s="50">
        <v>1.6850484160560485E-3</v>
      </c>
      <c r="AG993" s="30">
        <v>1.7550115007436641E-3</v>
      </c>
      <c r="AH993" s="88">
        <v>1.8254243322390969E-3</v>
      </c>
    </row>
    <row r="994" spans="1:34" ht="15" customHeight="1" x14ac:dyDescent="0.25">
      <c r="A994" s="47" t="s">
        <v>10</v>
      </c>
      <c r="B994" s="47" t="s">
        <v>11</v>
      </c>
      <c r="C994" s="47" t="s">
        <v>12</v>
      </c>
      <c r="D994" s="47" t="s">
        <v>131</v>
      </c>
      <c r="E994" s="47" t="s">
        <v>165</v>
      </c>
      <c r="F994" s="47" t="s">
        <v>167</v>
      </c>
      <c r="G994" s="47" t="s">
        <v>577</v>
      </c>
      <c r="H994" s="48" t="s">
        <v>16</v>
      </c>
      <c r="I994" s="49">
        <v>25</v>
      </c>
      <c r="J994" s="50">
        <v>7.0516067383508412E-4</v>
      </c>
      <c r="K994" s="50">
        <v>7.4202751587072735E-4</v>
      </c>
      <c r="L994" s="50">
        <v>7.8034536295664228E-4</v>
      </c>
      <c r="M994" s="50">
        <v>8.2022318268686056E-4</v>
      </c>
      <c r="N994" s="50">
        <v>8.6178027592910035E-4</v>
      </c>
      <c r="O994" s="50">
        <v>9.0514739487339659E-4</v>
      </c>
      <c r="P994" s="50">
        <v>9.5046800208163325E-4</v>
      </c>
      <c r="Q994" s="50">
        <v>9.2097068887377791E-4</v>
      </c>
      <c r="R994" s="50">
        <v>8.9689538575597999E-4</v>
      </c>
      <c r="S994" s="50">
        <v>7.7652044485944914E-4</v>
      </c>
      <c r="T994" s="50">
        <v>3.9389867101011629E-4</v>
      </c>
      <c r="U994" s="50">
        <v>3.8991170674775928E-4</v>
      </c>
      <c r="V994" s="50">
        <v>2.4424775312617341E-4</v>
      </c>
      <c r="W994" s="50">
        <v>0</v>
      </c>
      <c r="X994" s="50">
        <v>0</v>
      </c>
      <c r="Y994" s="50">
        <v>0</v>
      </c>
      <c r="Z994" s="50">
        <v>0</v>
      </c>
      <c r="AA994" s="50">
        <v>0</v>
      </c>
      <c r="AB994" s="50">
        <v>0</v>
      </c>
      <c r="AC994" s="50">
        <v>0</v>
      </c>
      <c r="AD994" s="50">
        <v>0</v>
      </c>
      <c r="AE994" s="50">
        <v>0</v>
      </c>
      <c r="AF994" s="50">
        <v>0</v>
      </c>
      <c r="AG994" s="30">
        <v>0</v>
      </c>
      <c r="AH994" s="88">
        <v>0</v>
      </c>
    </row>
    <row r="995" spans="1:34" ht="15" customHeight="1" x14ac:dyDescent="0.25">
      <c r="A995" s="47" t="s">
        <v>10</v>
      </c>
      <c r="B995" s="47" t="s">
        <v>11</v>
      </c>
      <c r="C995" s="47" t="s">
        <v>12</v>
      </c>
      <c r="D995" s="47" t="s">
        <v>131</v>
      </c>
      <c r="E995" s="47" t="s">
        <v>165</v>
      </c>
      <c r="F995" s="47" t="s">
        <v>167</v>
      </c>
      <c r="G995" s="47" t="s">
        <v>577</v>
      </c>
      <c r="H995" s="48" t="s">
        <v>17</v>
      </c>
      <c r="I995" s="49">
        <v>1</v>
      </c>
      <c r="J995" s="50">
        <v>0.70610088806686411</v>
      </c>
      <c r="K995" s="50">
        <v>0.7430168858918883</v>
      </c>
      <c r="L995" s="50">
        <v>0.78138582344058449</v>
      </c>
      <c r="M995" s="50">
        <v>0.82131681359710973</v>
      </c>
      <c r="N995" s="50">
        <v>0.86292931629700587</v>
      </c>
      <c r="O995" s="50">
        <v>0.90635425806656111</v>
      </c>
      <c r="P995" s="50">
        <v>0.95173529275107527</v>
      </c>
      <c r="Q995" s="50">
        <v>0.92219864979227628</v>
      </c>
      <c r="R995" s="50">
        <v>0.89809124627032133</v>
      </c>
      <c r="S995" s="50">
        <v>0.77755580545259506</v>
      </c>
      <c r="T995" s="50">
        <v>0.39442386923812978</v>
      </c>
      <c r="U995" s="50">
        <v>0.3904315890234229</v>
      </c>
      <c r="V995" s="50">
        <v>0.24457341679700834</v>
      </c>
      <c r="W995" s="50">
        <v>0</v>
      </c>
      <c r="X995" s="50">
        <v>0</v>
      </c>
      <c r="Y995" s="50">
        <v>0</v>
      </c>
      <c r="Z995" s="50">
        <v>0</v>
      </c>
      <c r="AA995" s="50">
        <v>0</v>
      </c>
      <c r="AB995" s="50">
        <v>0</v>
      </c>
      <c r="AC995" s="50">
        <v>0</v>
      </c>
      <c r="AD995" s="50">
        <v>0</v>
      </c>
      <c r="AE995" s="50">
        <v>0</v>
      </c>
      <c r="AF995" s="50">
        <v>0</v>
      </c>
      <c r="AG995" s="30">
        <v>0</v>
      </c>
      <c r="AH995" s="88">
        <v>0</v>
      </c>
    </row>
    <row r="996" spans="1:34" ht="15" customHeight="1" x14ac:dyDescent="0.25">
      <c r="A996" s="47" t="s">
        <v>10</v>
      </c>
      <c r="B996" s="47" t="s">
        <v>11</v>
      </c>
      <c r="C996" s="47" t="s">
        <v>12</v>
      </c>
      <c r="D996" s="47" t="s">
        <v>131</v>
      </c>
      <c r="E996" s="47" t="s">
        <v>165</v>
      </c>
      <c r="F996" s="47" t="s">
        <v>167</v>
      </c>
      <c r="G996" s="47" t="s">
        <v>577</v>
      </c>
      <c r="H996" s="48" t="s">
        <v>18</v>
      </c>
      <c r="I996" s="49">
        <v>298</v>
      </c>
      <c r="J996" s="50">
        <v>1.6811030464228406E-3</v>
      </c>
      <c r="K996" s="50">
        <v>1.768993597835814E-3</v>
      </c>
      <c r="L996" s="50">
        <v>1.8603433452886353E-3</v>
      </c>
      <c r="M996" s="50">
        <v>1.9554120675254758E-3</v>
      </c>
      <c r="N996" s="50">
        <v>2.0544841778149755E-3</v>
      </c>
      <c r="O996" s="50">
        <v>2.1578713893781781E-3</v>
      </c>
      <c r="P996" s="50">
        <v>2.2659157169626137E-3</v>
      </c>
      <c r="Q996" s="50">
        <v>2.1955941222750867E-3</v>
      </c>
      <c r="R996" s="50">
        <v>2.1381985996422569E-3</v>
      </c>
      <c r="S996" s="50">
        <v>1.8512247405449271E-3</v>
      </c>
      <c r="T996" s="50">
        <v>9.3905443168811737E-4</v>
      </c>
      <c r="U996" s="50">
        <v>9.2954950888665818E-4</v>
      </c>
      <c r="V996" s="50">
        <v>5.8228664345279756E-4</v>
      </c>
      <c r="W996" s="50">
        <v>0</v>
      </c>
      <c r="X996" s="50">
        <v>0</v>
      </c>
      <c r="Y996" s="50">
        <v>0</v>
      </c>
      <c r="Z996" s="50">
        <v>0</v>
      </c>
      <c r="AA996" s="50">
        <v>0</v>
      </c>
      <c r="AB996" s="50">
        <v>0</v>
      </c>
      <c r="AC996" s="50">
        <v>0</v>
      </c>
      <c r="AD996" s="50">
        <v>0</v>
      </c>
      <c r="AE996" s="50">
        <v>0</v>
      </c>
      <c r="AF996" s="50">
        <v>0</v>
      </c>
      <c r="AG996" s="30">
        <v>0</v>
      </c>
      <c r="AH996" s="88">
        <v>0</v>
      </c>
    </row>
    <row r="997" spans="1:34" ht="15" customHeight="1" x14ac:dyDescent="0.25">
      <c r="A997" s="47" t="s">
        <v>10</v>
      </c>
      <c r="B997" s="47" t="s">
        <v>11</v>
      </c>
      <c r="C997" s="47" t="s">
        <v>12</v>
      </c>
      <c r="D997" s="47" t="s">
        <v>131</v>
      </c>
      <c r="E997" s="47" t="s">
        <v>171</v>
      </c>
      <c r="F997" s="47" t="s">
        <v>172</v>
      </c>
      <c r="G997" s="47" t="s">
        <v>173</v>
      </c>
      <c r="H997" s="48" t="s">
        <v>16</v>
      </c>
      <c r="I997" s="49">
        <v>25</v>
      </c>
      <c r="J997" s="50">
        <v>1.9289958839173612E-9</v>
      </c>
      <c r="K997" s="50">
        <v>2.2574287048125138E-9</v>
      </c>
      <c r="L997" s="50">
        <v>3.3795179934184731E-9</v>
      </c>
      <c r="M997" s="50">
        <v>7.8220613715863139E-10</v>
      </c>
      <c r="N997" s="50">
        <v>1.2132796561576457E-9</v>
      </c>
      <c r="O997" s="50">
        <v>2.1746453096167107E-9</v>
      </c>
      <c r="P997" s="50">
        <v>1.6303012768345887E-8</v>
      </c>
      <c r="Q997" s="50">
        <v>1.4808672128594529E-8</v>
      </c>
      <c r="R997" s="50">
        <v>1.0183447521203921E-8</v>
      </c>
      <c r="S997" s="50">
        <v>6.1963712544826859E-9</v>
      </c>
      <c r="T997" s="50">
        <v>4.5329140782988115E-9</v>
      </c>
      <c r="U997" s="50">
        <v>1.0814857660922263E-8</v>
      </c>
      <c r="V997" s="50">
        <v>1.6502716915307513E-8</v>
      </c>
      <c r="W997" s="50">
        <v>4.8471247730483795E-8</v>
      </c>
      <c r="X997" s="50">
        <v>4.9950934647784653E-8</v>
      </c>
      <c r="Y997" s="50">
        <v>9.7716386174680452E-8</v>
      </c>
      <c r="Z997" s="50">
        <v>1.227911863658922E-7</v>
      </c>
      <c r="AA997" s="50">
        <v>1.1748027331672294E-7</v>
      </c>
      <c r="AB997" s="50">
        <v>1.5634385776528265E-7</v>
      </c>
      <c r="AC997" s="50">
        <v>1.845718751700503E-7</v>
      </c>
      <c r="AD997" s="50">
        <v>2.1957671350123889E-7</v>
      </c>
      <c r="AE997" s="50">
        <v>2.3870873591602311E-7</v>
      </c>
      <c r="AF997" s="50">
        <v>2.4099126594624509E-7</v>
      </c>
      <c r="AG997" s="30">
        <v>2.2337033873402589E-7</v>
      </c>
      <c r="AH997" s="88">
        <v>1.916429082829359E-7</v>
      </c>
    </row>
    <row r="998" spans="1:34" ht="15" customHeight="1" x14ac:dyDescent="0.25">
      <c r="A998" s="47" t="s">
        <v>10</v>
      </c>
      <c r="B998" s="47" t="s">
        <v>11</v>
      </c>
      <c r="C998" s="47" t="s">
        <v>12</v>
      </c>
      <c r="D998" s="47" t="s">
        <v>131</v>
      </c>
      <c r="E998" s="47" t="s">
        <v>171</v>
      </c>
      <c r="F998" s="47" t="s">
        <v>172</v>
      </c>
      <c r="G998" s="47" t="s">
        <v>173</v>
      </c>
      <c r="H998" s="48" t="s">
        <v>18</v>
      </c>
      <c r="I998" s="49">
        <v>298</v>
      </c>
      <c r="J998" s="50">
        <v>1.1496815468147471E-8</v>
      </c>
      <c r="K998" s="50">
        <v>1.3454275080682582E-8</v>
      </c>
      <c r="L998" s="50">
        <v>2.0141927240774101E-8</v>
      </c>
      <c r="M998" s="50">
        <v>4.6619485774654428E-9</v>
      </c>
      <c r="N998" s="50">
        <v>7.2311467506995681E-9</v>
      </c>
      <c r="O998" s="50">
        <v>1.2960886045315594E-8</v>
      </c>
      <c r="P998" s="50">
        <v>9.716595609934149E-8</v>
      </c>
      <c r="Q998" s="50">
        <v>8.82596858864234E-8</v>
      </c>
      <c r="R998" s="50">
        <v>6.0693347226375366E-8</v>
      </c>
      <c r="S998" s="50">
        <v>3.693037267671681E-8</v>
      </c>
      <c r="T998" s="50">
        <v>2.7016167906660916E-8</v>
      </c>
      <c r="U998" s="50">
        <v>6.4456551659096683E-8</v>
      </c>
      <c r="V998" s="50">
        <v>9.8356192815232755E-8</v>
      </c>
      <c r="W998" s="50">
        <v>2.8888863647368345E-7</v>
      </c>
      <c r="X998" s="50">
        <v>2.9770757050079654E-7</v>
      </c>
      <c r="Y998" s="50">
        <v>5.8238966160109545E-7</v>
      </c>
      <c r="Z998" s="50">
        <v>7.3183547074071745E-7</v>
      </c>
      <c r="AA998" s="50">
        <v>7.0018242896766884E-7</v>
      </c>
      <c r="AB998" s="50">
        <v>9.318093922810847E-7</v>
      </c>
      <c r="AC998" s="50">
        <v>1.1000483760135E-6</v>
      </c>
      <c r="AD998" s="50">
        <v>1.3086772124673841E-6</v>
      </c>
      <c r="AE998" s="50">
        <v>1.4227040660594978E-6</v>
      </c>
      <c r="AF998" s="50">
        <v>1.4363079450396206E-6</v>
      </c>
      <c r="AG998" s="30">
        <v>1.3312872188547942E-6</v>
      </c>
      <c r="AH998" s="88">
        <v>1.1421917333662979E-6</v>
      </c>
    </row>
    <row r="999" spans="1:34" ht="15" customHeight="1" x14ac:dyDescent="0.25">
      <c r="A999" s="47" t="s">
        <v>10</v>
      </c>
      <c r="B999" s="47" t="s">
        <v>11</v>
      </c>
      <c r="C999" s="47" t="s">
        <v>12</v>
      </c>
      <c r="D999" s="47" t="s">
        <v>131</v>
      </c>
      <c r="E999" s="47" t="s">
        <v>171</v>
      </c>
      <c r="F999" s="47" t="s">
        <v>172</v>
      </c>
      <c r="G999" s="47" t="s">
        <v>799</v>
      </c>
      <c r="H999" s="48" t="s">
        <v>16</v>
      </c>
      <c r="I999" s="49">
        <v>25</v>
      </c>
      <c r="J999" s="50">
        <v>3.7888909959389791E-6</v>
      </c>
      <c r="K999" s="50">
        <v>3.5975890128472858E-6</v>
      </c>
      <c r="L999" s="50">
        <v>3.3556031521216811E-6</v>
      </c>
      <c r="M999" s="50">
        <v>3.3600334912731779E-6</v>
      </c>
      <c r="N999" s="50">
        <v>3.6139748033887451E-6</v>
      </c>
      <c r="O999" s="50">
        <v>3.6488371668314637E-6</v>
      </c>
      <c r="P999" s="50">
        <v>3.6178130695209195E-6</v>
      </c>
      <c r="Q999" s="50">
        <v>3.6565856065672134E-6</v>
      </c>
      <c r="R999" s="50">
        <v>3.5718507505314504E-6</v>
      </c>
      <c r="S999" s="50">
        <v>3.2282998364618692E-6</v>
      </c>
      <c r="T999" s="50">
        <v>3.131274002567202E-6</v>
      </c>
      <c r="U999" s="50">
        <v>3.2473039138831986E-6</v>
      </c>
      <c r="V999" s="50">
        <v>3.0113219148463726E-6</v>
      </c>
      <c r="W999" s="50">
        <v>2.9079394835004096E-6</v>
      </c>
      <c r="X999" s="50">
        <v>2.7083742542857251E-6</v>
      </c>
      <c r="Y999" s="50">
        <v>2.7635436591275407E-6</v>
      </c>
      <c r="Z999" s="50">
        <v>2.6572198038794587E-6</v>
      </c>
      <c r="AA999" s="50">
        <v>2.4160667648625317E-6</v>
      </c>
      <c r="AB999" s="50">
        <v>3.0110806616737015E-6</v>
      </c>
      <c r="AC999" s="50">
        <v>2.8355262490952942E-6</v>
      </c>
      <c r="AD999" s="50">
        <v>2.5026187091105509E-6</v>
      </c>
      <c r="AE999" s="50">
        <v>2.3898503841360155E-6</v>
      </c>
      <c r="AF999" s="50">
        <v>2.0613927090110826E-6</v>
      </c>
      <c r="AG999" s="30">
        <v>1.4029931068882381E-6</v>
      </c>
      <c r="AH999" s="88">
        <v>8.9790182111404192E-7</v>
      </c>
    </row>
    <row r="1000" spans="1:34" ht="15" customHeight="1" x14ac:dyDescent="0.25">
      <c r="A1000" s="47" t="s">
        <v>10</v>
      </c>
      <c r="B1000" s="47" t="s">
        <v>11</v>
      </c>
      <c r="C1000" s="47" t="s">
        <v>12</v>
      </c>
      <c r="D1000" s="47" t="s">
        <v>131</v>
      </c>
      <c r="E1000" s="47" t="s">
        <v>171</v>
      </c>
      <c r="F1000" s="47" t="s">
        <v>172</v>
      </c>
      <c r="G1000" s="47" t="s">
        <v>799</v>
      </c>
      <c r="H1000" s="48" t="s">
        <v>17</v>
      </c>
      <c r="I1000" s="49">
        <v>1</v>
      </c>
      <c r="J1000" s="50">
        <v>3.2554151437107708E-2</v>
      </c>
      <c r="K1000" s="50">
        <v>3.0910484798383878E-2</v>
      </c>
      <c r="L1000" s="50">
        <v>2.8831342283029485E-2</v>
      </c>
      <c r="M1000" s="50">
        <v>2.8869407757019142E-2</v>
      </c>
      <c r="N1000" s="50">
        <v>3.1051271510716096E-2</v>
      </c>
      <c r="O1000" s="50">
        <v>3.135080893741593E-2</v>
      </c>
      <c r="P1000" s="50">
        <v>3.1084249893323739E-2</v>
      </c>
      <c r="Q1000" s="50">
        <v>3.1417383531625487E-2</v>
      </c>
      <c r="R1000" s="50">
        <v>3.0689341648566223E-2</v>
      </c>
      <c r="S1000" s="50">
        <v>2.7737552194880374E-2</v>
      </c>
      <c r="T1000" s="50">
        <v>2.6903906230057395E-2</v>
      </c>
      <c r="U1000" s="50">
        <v>2.7900835228084436E-2</v>
      </c>
      <c r="V1000" s="50">
        <v>2.5873277892360044E-2</v>
      </c>
      <c r="W1000" s="50">
        <v>2.4984913793865044E-2</v>
      </c>
      <c r="X1000" s="50">
        <v>2.3269995881228637E-2</v>
      </c>
      <c r="Y1000" s="50">
        <v>2.3744367119223835E-2</v>
      </c>
      <c r="Z1000" s="50">
        <v>2.2830832554932304E-2</v>
      </c>
      <c r="AA1000" s="50">
        <v>2.0758845643698877E-2</v>
      </c>
      <c r="AB1000" s="50">
        <v>2.5871205045100445E-2</v>
      </c>
      <c r="AC1000" s="50">
        <v>2.4362841532226766E-2</v>
      </c>
      <c r="AD1000" s="50">
        <v>2.1502499948677867E-2</v>
      </c>
      <c r="AE1000" s="50">
        <v>2.0533594500496632E-2</v>
      </c>
      <c r="AF1000" s="50">
        <v>1.7711486155823221E-2</v>
      </c>
      <c r="AG1000" s="30">
        <v>1.2054516774383741E-2</v>
      </c>
      <c r="AH1000" s="88">
        <v>7.7147724470118468E-3</v>
      </c>
    </row>
    <row r="1001" spans="1:34" ht="15" customHeight="1" x14ac:dyDescent="0.25">
      <c r="A1001" s="47" t="s">
        <v>10</v>
      </c>
      <c r="B1001" s="47" t="s">
        <v>11</v>
      </c>
      <c r="C1001" s="47" t="s">
        <v>12</v>
      </c>
      <c r="D1001" s="47" t="s">
        <v>131</v>
      </c>
      <c r="E1001" s="47" t="s">
        <v>171</v>
      </c>
      <c r="F1001" s="47" t="s">
        <v>172</v>
      </c>
      <c r="G1001" s="47" t="s">
        <v>799</v>
      </c>
      <c r="H1001" s="48" t="s">
        <v>18</v>
      </c>
      <c r="I1001" s="49">
        <v>298</v>
      </c>
      <c r="J1001" s="50">
        <v>2.2581790335796316E-5</v>
      </c>
      <c r="K1001" s="50">
        <v>2.1441630516569823E-5</v>
      </c>
      <c r="L1001" s="50">
        <v>1.9999394786645221E-5</v>
      </c>
      <c r="M1001" s="50">
        <v>2.0025799607988142E-5</v>
      </c>
      <c r="N1001" s="50">
        <v>2.1539289828196919E-5</v>
      </c>
      <c r="O1001" s="50">
        <v>2.1747069514315525E-5</v>
      </c>
      <c r="P1001" s="50">
        <v>2.1562165894344683E-5</v>
      </c>
      <c r="Q1001" s="50">
        <v>2.1793250215140589E-5</v>
      </c>
      <c r="R1001" s="50">
        <v>2.1288230473167447E-5</v>
      </c>
      <c r="S1001" s="50">
        <v>1.9240667025312739E-5</v>
      </c>
      <c r="T1001" s="50">
        <v>1.8662393055300522E-5</v>
      </c>
      <c r="U1001" s="50">
        <v>1.9353931326743863E-5</v>
      </c>
      <c r="V1001" s="50">
        <v>1.7947478612484381E-5</v>
      </c>
      <c r="W1001" s="50">
        <v>1.7331319321662439E-5</v>
      </c>
      <c r="X1001" s="50">
        <v>1.6141910555542923E-5</v>
      </c>
      <c r="Y1001" s="50">
        <v>1.6470720208400144E-5</v>
      </c>
      <c r="Z1001" s="50">
        <v>1.5837030031121576E-5</v>
      </c>
      <c r="AA1001" s="50">
        <v>1.439975791858069E-5</v>
      </c>
      <c r="AB1001" s="50">
        <v>1.7946040743575259E-5</v>
      </c>
      <c r="AC1001" s="50">
        <v>1.6899736444607952E-5</v>
      </c>
      <c r="AD1001" s="50">
        <v>1.4915607506298885E-5</v>
      </c>
      <c r="AE1001" s="50">
        <v>1.424350828945065E-5</v>
      </c>
      <c r="AF1001" s="50">
        <v>1.2285900545706052E-5</v>
      </c>
      <c r="AG1001" s="30">
        <v>8.361838917053899E-6</v>
      </c>
      <c r="AH1001" s="88">
        <v>5.3514948538396902E-6</v>
      </c>
    </row>
    <row r="1002" spans="1:34" ht="15" customHeight="1" x14ac:dyDescent="0.25">
      <c r="A1002" s="47" t="s">
        <v>10</v>
      </c>
      <c r="B1002" s="47" t="s">
        <v>11</v>
      </c>
      <c r="C1002" s="47" t="s">
        <v>12</v>
      </c>
      <c r="D1002" s="47" t="s">
        <v>131</v>
      </c>
      <c r="E1002" s="47" t="s">
        <v>171</v>
      </c>
      <c r="F1002" s="47" t="s">
        <v>172</v>
      </c>
      <c r="G1002" s="47" t="s">
        <v>578</v>
      </c>
      <c r="H1002" s="48" t="s">
        <v>16</v>
      </c>
      <c r="I1002" s="49">
        <v>25</v>
      </c>
      <c r="J1002" s="50">
        <v>0</v>
      </c>
      <c r="K1002" s="50">
        <v>0</v>
      </c>
      <c r="L1002" s="50">
        <v>0</v>
      </c>
      <c r="M1002" s="50">
        <v>0</v>
      </c>
      <c r="N1002" s="50">
        <v>0</v>
      </c>
      <c r="O1002" s="50">
        <v>0</v>
      </c>
      <c r="P1002" s="50">
        <v>0</v>
      </c>
      <c r="Q1002" s="50">
        <v>0</v>
      </c>
      <c r="R1002" s="50">
        <v>0</v>
      </c>
      <c r="S1002" s="50">
        <v>0</v>
      </c>
      <c r="T1002" s="50">
        <v>1.6544048393571657E-9</v>
      </c>
      <c r="U1002" s="50">
        <v>1.5556787948739576E-9</v>
      </c>
      <c r="V1002" s="50">
        <v>7.2822544743571615E-9</v>
      </c>
      <c r="W1002" s="50">
        <v>9.4625600541226797E-8</v>
      </c>
      <c r="X1002" s="50">
        <v>8.4384241681930871E-8</v>
      </c>
      <c r="Y1002" s="50">
        <v>1.2762661610061223E-7</v>
      </c>
      <c r="Z1002" s="50">
        <v>1.9219103931256017E-7</v>
      </c>
      <c r="AA1002" s="50">
        <v>2.3214490785014624E-7</v>
      </c>
      <c r="AB1002" s="50">
        <v>3.2516290169256026E-7</v>
      </c>
      <c r="AC1002" s="50">
        <v>5.3905102725788857E-7</v>
      </c>
      <c r="AD1002" s="50">
        <v>4.8538702053803932E-7</v>
      </c>
      <c r="AE1002" s="50">
        <v>7.7438291550809591E-7</v>
      </c>
      <c r="AF1002" s="50">
        <v>1.1817750304812675E-6</v>
      </c>
      <c r="AG1002" s="30">
        <v>1.5535994533591787E-6</v>
      </c>
      <c r="AH1002" s="88">
        <v>1.851238430832266E-6</v>
      </c>
    </row>
    <row r="1003" spans="1:34" ht="15" customHeight="1" x14ac:dyDescent="0.25">
      <c r="A1003" s="47" t="s">
        <v>10</v>
      </c>
      <c r="B1003" s="47" t="s">
        <v>11</v>
      </c>
      <c r="C1003" s="47" t="s">
        <v>12</v>
      </c>
      <c r="D1003" s="47" t="s">
        <v>131</v>
      </c>
      <c r="E1003" s="47" t="s">
        <v>171</v>
      </c>
      <c r="F1003" s="47" t="s">
        <v>172</v>
      </c>
      <c r="G1003" s="47" t="s">
        <v>578</v>
      </c>
      <c r="H1003" s="48" t="s">
        <v>18</v>
      </c>
      <c r="I1003" s="49">
        <v>298</v>
      </c>
      <c r="J1003" s="50">
        <v>0</v>
      </c>
      <c r="K1003" s="50">
        <v>0</v>
      </c>
      <c r="L1003" s="50">
        <v>0</v>
      </c>
      <c r="M1003" s="50">
        <v>0</v>
      </c>
      <c r="N1003" s="50">
        <v>0</v>
      </c>
      <c r="O1003" s="50">
        <v>0</v>
      </c>
      <c r="P1003" s="50">
        <v>0</v>
      </c>
      <c r="Q1003" s="50">
        <v>0</v>
      </c>
      <c r="R1003" s="50">
        <v>0</v>
      </c>
      <c r="S1003" s="50">
        <v>0</v>
      </c>
      <c r="T1003" s="50">
        <v>9.8602528425687076E-9</v>
      </c>
      <c r="U1003" s="50">
        <v>9.2718456174487867E-9</v>
      </c>
      <c r="V1003" s="50">
        <v>4.340223666716868E-8</v>
      </c>
      <c r="W1003" s="50">
        <v>5.639685792257118E-7</v>
      </c>
      <c r="X1003" s="50">
        <v>5.0293008042430796E-7</v>
      </c>
      <c r="Y1003" s="50">
        <v>7.6065463195964888E-7</v>
      </c>
      <c r="Z1003" s="50">
        <v>1.1454585943028586E-6</v>
      </c>
      <c r="AA1003" s="50">
        <v>1.3835836507868715E-6</v>
      </c>
      <c r="AB1003" s="50">
        <v>1.937970894087659E-6</v>
      </c>
      <c r="AC1003" s="50">
        <v>3.2127441224570157E-6</v>
      </c>
      <c r="AD1003" s="50">
        <v>2.8929066424067143E-6</v>
      </c>
      <c r="AE1003" s="50">
        <v>4.6153221764282519E-6</v>
      </c>
      <c r="AF1003" s="50">
        <v>7.0433791816683538E-6</v>
      </c>
      <c r="AG1003" s="30">
        <v>9.2594527420207065E-6</v>
      </c>
      <c r="AH1003" s="88">
        <v>1.1033381047760307E-5</v>
      </c>
    </row>
    <row r="1004" spans="1:34" ht="15" customHeight="1" x14ac:dyDescent="0.25">
      <c r="A1004" s="47" t="s">
        <v>10</v>
      </c>
      <c r="B1004" s="47" t="s">
        <v>11</v>
      </c>
      <c r="C1004" s="47" t="s">
        <v>12</v>
      </c>
      <c r="D1004" s="47" t="s">
        <v>131</v>
      </c>
      <c r="E1004" s="47" t="s">
        <v>171</v>
      </c>
      <c r="F1004" s="47" t="s">
        <v>172</v>
      </c>
      <c r="G1004" s="47" t="s">
        <v>174</v>
      </c>
      <c r="H1004" s="48" t="s">
        <v>16</v>
      </c>
      <c r="I1004" s="49">
        <v>25</v>
      </c>
      <c r="J1004" s="50">
        <v>1.3603060215174716E-7</v>
      </c>
      <c r="K1004" s="50">
        <v>1.7841647623385413E-7</v>
      </c>
      <c r="L1004" s="50">
        <v>2.840737685791991E-7</v>
      </c>
      <c r="M1004" s="50">
        <v>6.7604524634906896E-8</v>
      </c>
      <c r="N1004" s="50">
        <v>1.0407188947697994E-7</v>
      </c>
      <c r="O1004" s="50">
        <v>1.9675159018430636E-7</v>
      </c>
      <c r="P1004" s="50">
        <v>1.5289549120365878E-6</v>
      </c>
      <c r="Q1004" s="50">
        <v>1.314402100748378E-6</v>
      </c>
      <c r="R1004" s="50">
        <v>8.1769201608954691E-7</v>
      </c>
      <c r="S1004" s="50">
        <v>4.338339397192655E-7</v>
      </c>
      <c r="T1004" s="50">
        <v>2.9443685153541354E-7</v>
      </c>
      <c r="U1004" s="50">
        <v>7.1143423013193634E-7</v>
      </c>
      <c r="V1004" s="50">
        <v>1.0985262820956002E-6</v>
      </c>
      <c r="W1004" s="50">
        <v>3.2617126949784464E-6</v>
      </c>
      <c r="X1004" s="50">
        <v>3.3928506249642676E-6</v>
      </c>
      <c r="Y1004" s="50">
        <v>6.6977105794410575E-6</v>
      </c>
      <c r="Z1004" s="50">
        <v>8.4850346843204682E-6</v>
      </c>
      <c r="AA1004" s="50">
        <v>8.1819788606949759E-6</v>
      </c>
      <c r="AB1004" s="50">
        <v>1.1141790065430053E-5</v>
      </c>
      <c r="AC1004" s="50">
        <v>1.3447274656709656E-5</v>
      </c>
      <c r="AD1004" s="50">
        <v>1.6338004491579677E-5</v>
      </c>
      <c r="AE1004" s="50">
        <v>1.8126519286603998E-5</v>
      </c>
      <c r="AF1004" s="50">
        <v>1.8662663650327427E-5</v>
      </c>
      <c r="AG1004" s="30">
        <v>1.7623022307028702E-5</v>
      </c>
      <c r="AH1004" s="88">
        <v>1.5388966100950974E-5</v>
      </c>
    </row>
    <row r="1005" spans="1:34" ht="15" customHeight="1" x14ac:dyDescent="0.25">
      <c r="A1005" s="47" t="s">
        <v>10</v>
      </c>
      <c r="B1005" s="47" t="s">
        <v>11</v>
      </c>
      <c r="C1005" s="47" t="s">
        <v>12</v>
      </c>
      <c r="D1005" s="47" t="s">
        <v>131</v>
      </c>
      <c r="E1005" s="47" t="s">
        <v>171</v>
      </c>
      <c r="F1005" s="47" t="s">
        <v>172</v>
      </c>
      <c r="G1005" s="47" t="s">
        <v>174</v>
      </c>
      <c r="H1005" s="48" t="s">
        <v>18</v>
      </c>
      <c r="I1005" s="49">
        <v>298</v>
      </c>
      <c r="J1005" s="50">
        <v>8.1074238882441298E-7</v>
      </c>
      <c r="K1005" s="50">
        <v>1.0633621983537707E-6</v>
      </c>
      <c r="L1005" s="50">
        <v>1.6930796607320267E-6</v>
      </c>
      <c r="M1005" s="50">
        <v>4.0292296682404513E-7</v>
      </c>
      <c r="N1005" s="50">
        <v>6.2026846128280044E-7</v>
      </c>
      <c r="O1005" s="50">
        <v>1.1726394774984657E-6</v>
      </c>
      <c r="P1005" s="50">
        <v>9.1125712757380629E-6</v>
      </c>
      <c r="Q1005" s="50">
        <v>7.8338365204603342E-6</v>
      </c>
      <c r="R1005" s="50">
        <v>4.8734444158936999E-6</v>
      </c>
      <c r="S1005" s="50">
        <v>2.5856502807268226E-6</v>
      </c>
      <c r="T1005" s="50">
        <v>1.7548436351510646E-6</v>
      </c>
      <c r="U1005" s="50">
        <v>4.2401480115863408E-6</v>
      </c>
      <c r="V1005" s="50">
        <v>6.547216641289777E-6</v>
      </c>
      <c r="W1005" s="50">
        <v>1.9439807662071542E-5</v>
      </c>
      <c r="X1005" s="50">
        <v>2.0221389724787034E-5</v>
      </c>
      <c r="Y1005" s="50">
        <v>3.9918355053468695E-5</v>
      </c>
      <c r="Z1005" s="50">
        <v>5.0570806718549992E-5</v>
      </c>
      <c r="AA1005" s="50">
        <v>4.8764594009742059E-5</v>
      </c>
      <c r="AB1005" s="50">
        <v>6.6405068789963118E-5</v>
      </c>
      <c r="AC1005" s="50">
        <v>8.0145756953989546E-5</v>
      </c>
      <c r="AD1005" s="50">
        <v>9.7374506769814866E-5</v>
      </c>
      <c r="AE1005" s="50">
        <v>1.0803405494815984E-4</v>
      </c>
      <c r="AF1005" s="50">
        <v>1.1122947535595146E-4</v>
      </c>
      <c r="AG1005" s="30">
        <v>1.0503321294989107E-4</v>
      </c>
      <c r="AH1005" s="88">
        <v>9.1718237961667791E-5</v>
      </c>
    </row>
    <row r="1006" spans="1:34" ht="15" customHeight="1" x14ac:dyDescent="0.25">
      <c r="A1006" s="47" t="s">
        <v>10</v>
      </c>
      <c r="B1006" s="47" t="s">
        <v>11</v>
      </c>
      <c r="C1006" s="47" t="s">
        <v>12</v>
      </c>
      <c r="D1006" s="47" t="s">
        <v>131</v>
      </c>
      <c r="E1006" s="47" t="s">
        <v>171</v>
      </c>
      <c r="F1006" s="47" t="s">
        <v>172</v>
      </c>
      <c r="G1006" s="47" t="s">
        <v>800</v>
      </c>
      <c r="H1006" s="48" t="s">
        <v>16</v>
      </c>
      <c r="I1006" s="49">
        <v>25</v>
      </c>
      <c r="J1006" s="50">
        <v>2.6718829623329171E-4</v>
      </c>
      <c r="K1006" s="50">
        <v>2.8433640151800569E-4</v>
      </c>
      <c r="L1006" s="50">
        <v>2.820635472679401E-4</v>
      </c>
      <c r="M1006" s="50">
        <v>2.9040102876209348E-4</v>
      </c>
      <c r="N1006" s="50">
        <v>3.09997109406732E-4</v>
      </c>
      <c r="O1006" s="50">
        <v>3.3012947524036672E-4</v>
      </c>
      <c r="P1006" s="50">
        <v>3.3929146361304111E-4</v>
      </c>
      <c r="Q1006" s="50">
        <v>3.245546772257682E-4</v>
      </c>
      <c r="R1006" s="50">
        <v>2.8680599917578118E-4</v>
      </c>
      <c r="S1006" s="50">
        <v>2.2602681135900409E-4</v>
      </c>
      <c r="T1006" s="50">
        <v>2.0339288208096572E-4</v>
      </c>
      <c r="U1006" s="50">
        <v>2.1361752807210827E-4</v>
      </c>
      <c r="V1006" s="50">
        <v>2.004528275123447E-4</v>
      </c>
      <c r="W1006" s="50">
        <v>1.9568019338601166E-4</v>
      </c>
      <c r="X1006" s="50">
        <v>1.8396270952855928E-4</v>
      </c>
      <c r="Y1006" s="50">
        <v>1.8941977212908641E-4</v>
      </c>
      <c r="Z1006" s="50">
        <v>1.8361743108007977E-4</v>
      </c>
      <c r="AA1006" s="50">
        <v>1.6826831124948529E-4</v>
      </c>
      <c r="AB1006" s="50">
        <v>2.1458360489486631E-4</v>
      </c>
      <c r="AC1006" s="50">
        <v>2.0658673068561504E-4</v>
      </c>
      <c r="AD1006" s="50">
        <v>1.8621189404917845E-4</v>
      </c>
      <c r="AE1006" s="50">
        <v>1.8147500515179789E-4</v>
      </c>
      <c r="AF1006" s="50">
        <v>1.596368176599909E-4</v>
      </c>
      <c r="AG1006" s="30">
        <v>1.106905194280953E-4</v>
      </c>
      <c r="AH1006" s="88">
        <v>7.2101706297975678E-5</v>
      </c>
    </row>
    <row r="1007" spans="1:34" ht="15" customHeight="1" x14ac:dyDescent="0.25">
      <c r="A1007" s="47" t="s">
        <v>10</v>
      </c>
      <c r="B1007" s="47" t="s">
        <v>11</v>
      </c>
      <c r="C1007" s="47" t="s">
        <v>12</v>
      </c>
      <c r="D1007" s="47" t="s">
        <v>131</v>
      </c>
      <c r="E1007" s="47" t="s">
        <v>171</v>
      </c>
      <c r="F1007" s="47" t="s">
        <v>172</v>
      </c>
      <c r="G1007" s="47" t="s">
        <v>800</v>
      </c>
      <c r="H1007" s="48" t="s">
        <v>17</v>
      </c>
      <c r="I1007" s="49">
        <v>1</v>
      </c>
      <c r="J1007" s="50">
        <v>2.2956818412364419</v>
      </c>
      <c r="K1007" s="50">
        <v>2.4430183618427046</v>
      </c>
      <c r="L1007" s="50">
        <v>2.4234899981261413</v>
      </c>
      <c r="M1007" s="50">
        <v>2.4951256391239074</v>
      </c>
      <c r="N1007" s="50">
        <v>2.663495164022641</v>
      </c>
      <c r="O1007" s="50">
        <v>2.8364724512652306</v>
      </c>
      <c r="P1007" s="50">
        <v>2.915192255363249</v>
      </c>
      <c r="Q1007" s="50">
        <v>2.7885737867237999</v>
      </c>
      <c r="R1007" s="50">
        <v>2.4642371449183118</v>
      </c>
      <c r="S1007" s="50">
        <v>1.9420223631965625</v>
      </c>
      <c r="T1007" s="50">
        <v>1.7475516428396571</v>
      </c>
      <c r="U1007" s="50">
        <v>1.835401801195554</v>
      </c>
      <c r="V1007" s="50">
        <v>1.7222906939860658</v>
      </c>
      <c r="W1007" s="50">
        <v>1.6812773411058692</v>
      </c>
      <c r="X1007" s="50">
        <v>1.580583439033689</v>
      </c>
      <c r="Y1007" s="50">
        <v>1.6274946821331109</v>
      </c>
      <c r="Z1007" s="50">
        <v>1.5776409678400449</v>
      </c>
      <c r="AA1007" s="50">
        <v>1.4457613302555776</v>
      </c>
      <c r="AB1007" s="50">
        <v>1.8437023332566917</v>
      </c>
      <c r="AC1007" s="50">
        <v>1.774993190050804</v>
      </c>
      <c r="AD1007" s="50">
        <v>1.599932593670542</v>
      </c>
      <c r="AE1007" s="50">
        <v>1.5592332442642465</v>
      </c>
      <c r="AF1007" s="50">
        <v>1.3715995373346419</v>
      </c>
      <c r="AG1007" s="30">
        <v>0.95105294292619469</v>
      </c>
      <c r="AH1007" s="88">
        <v>0.6194978605122069</v>
      </c>
    </row>
    <row r="1008" spans="1:34" ht="15" customHeight="1" x14ac:dyDescent="0.25">
      <c r="A1008" s="47" t="s">
        <v>10</v>
      </c>
      <c r="B1008" s="47" t="s">
        <v>11</v>
      </c>
      <c r="C1008" s="47" t="s">
        <v>12</v>
      </c>
      <c r="D1008" s="47" t="s">
        <v>131</v>
      </c>
      <c r="E1008" s="47" t="s">
        <v>171</v>
      </c>
      <c r="F1008" s="47" t="s">
        <v>172</v>
      </c>
      <c r="G1008" s="47" t="s">
        <v>800</v>
      </c>
      <c r="H1008" s="48" t="s">
        <v>18</v>
      </c>
      <c r="I1008" s="49">
        <v>298</v>
      </c>
      <c r="J1008" s="50">
        <v>1.5924422455504184E-3</v>
      </c>
      <c r="K1008" s="50">
        <v>1.694644953047314E-3</v>
      </c>
      <c r="L1008" s="50">
        <v>1.6810987417169231E-3</v>
      </c>
      <c r="M1008" s="50">
        <v>1.7307901314220775E-3</v>
      </c>
      <c r="N1008" s="50">
        <v>1.8475827720641229E-3</v>
      </c>
      <c r="O1008" s="50">
        <v>1.9675716724325853E-3</v>
      </c>
      <c r="P1008" s="50">
        <v>2.022177123133725E-3</v>
      </c>
      <c r="Q1008" s="50">
        <v>1.9343458762655784E-3</v>
      </c>
      <c r="R1008" s="50">
        <v>1.709363755087656E-3</v>
      </c>
      <c r="S1008" s="50">
        <v>1.3471197956996643E-3</v>
      </c>
      <c r="T1008" s="50">
        <v>1.2122215772025556E-3</v>
      </c>
      <c r="U1008" s="50">
        <v>1.2731604673097653E-3</v>
      </c>
      <c r="V1008" s="50">
        <v>1.1946988519735745E-3</v>
      </c>
      <c r="W1008" s="50">
        <v>1.1662539525806295E-3</v>
      </c>
      <c r="X1008" s="50">
        <v>1.0964177487902131E-3</v>
      </c>
      <c r="Y1008" s="50">
        <v>1.1289418418893549E-3</v>
      </c>
      <c r="Z1008" s="50">
        <v>1.0943598892372754E-3</v>
      </c>
      <c r="AA1008" s="50">
        <v>1.0028791350469323E-3</v>
      </c>
      <c r="AB1008" s="50">
        <v>1.2789182851734033E-3</v>
      </c>
      <c r="AC1008" s="50">
        <v>1.2312569148862655E-3</v>
      </c>
      <c r="AD1008" s="50">
        <v>1.1098228885331038E-3</v>
      </c>
      <c r="AE1008" s="50">
        <v>1.0815910307047153E-3</v>
      </c>
      <c r="AF1008" s="50">
        <v>9.5143543325354571E-4</v>
      </c>
      <c r="AG1008" s="30">
        <v>6.5971549579144789E-4</v>
      </c>
      <c r="AH1008" s="88">
        <v>4.2972616953593505E-4</v>
      </c>
    </row>
    <row r="1009" spans="1:34" ht="15" customHeight="1" x14ac:dyDescent="0.25">
      <c r="A1009" s="47" t="s">
        <v>10</v>
      </c>
      <c r="B1009" s="47" t="s">
        <v>11</v>
      </c>
      <c r="C1009" s="47" t="s">
        <v>12</v>
      </c>
      <c r="D1009" s="47" t="s">
        <v>131</v>
      </c>
      <c r="E1009" s="47" t="s">
        <v>171</v>
      </c>
      <c r="F1009" s="47" t="s">
        <v>172</v>
      </c>
      <c r="G1009" s="47" t="s">
        <v>579</v>
      </c>
      <c r="H1009" s="48" t="s">
        <v>16</v>
      </c>
      <c r="I1009" s="49">
        <v>25</v>
      </c>
      <c r="J1009" s="50">
        <v>0</v>
      </c>
      <c r="K1009" s="50">
        <v>0</v>
      </c>
      <c r="L1009" s="50">
        <v>0</v>
      </c>
      <c r="M1009" s="50">
        <v>0</v>
      </c>
      <c r="N1009" s="50">
        <v>0</v>
      </c>
      <c r="O1009" s="50">
        <v>0</v>
      </c>
      <c r="P1009" s="50">
        <v>0</v>
      </c>
      <c r="Q1009" s="50">
        <v>0</v>
      </c>
      <c r="R1009" s="50">
        <v>0</v>
      </c>
      <c r="S1009" s="50">
        <v>0</v>
      </c>
      <c r="T1009" s="50">
        <v>1.0746238372294259E-7</v>
      </c>
      <c r="U1009" s="50">
        <v>1.0233728269608595E-7</v>
      </c>
      <c r="V1009" s="50">
        <v>4.8475338782362879E-7</v>
      </c>
      <c r="W1009" s="50">
        <v>6.3675175904575004E-6</v>
      </c>
      <c r="X1009" s="50">
        <v>5.7316870874681949E-6</v>
      </c>
      <c r="Y1009" s="50">
        <v>8.7478279778711671E-6</v>
      </c>
      <c r="Z1009" s="50">
        <v>1.3280657047513024E-5</v>
      </c>
      <c r="AA1009" s="50">
        <v>1.6167860995072316E-5</v>
      </c>
      <c r="AB1009" s="50">
        <v>2.3172619887399682E-5</v>
      </c>
      <c r="AC1009" s="50">
        <v>3.9273411568473558E-5</v>
      </c>
      <c r="AD1009" s="50">
        <v>3.611610354875003E-5</v>
      </c>
      <c r="AE1009" s="50">
        <v>5.8803322799682769E-5</v>
      </c>
      <c r="AF1009" s="50">
        <v>9.1518129578799256E-5</v>
      </c>
      <c r="AG1009" s="30">
        <v>1.2257275508427098E-4</v>
      </c>
      <c r="AH1009" s="88">
        <v>1.4865483785497362E-4</v>
      </c>
    </row>
    <row r="1010" spans="1:34" ht="15" customHeight="1" x14ac:dyDescent="0.25">
      <c r="A1010" s="47" t="s">
        <v>10</v>
      </c>
      <c r="B1010" s="47" t="s">
        <v>11</v>
      </c>
      <c r="C1010" s="47" t="s">
        <v>12</v>
      </c>
      <c r="D1010" s="47" t="s">
        <v>131</v>
      </c>
      <c r="E1010" s="47" t="s">
        <v>171</v>
      </c>
      <c r="F1010" s="47" t="s">
        <v>172</v>
      </c>
      <c r="G1010" s="47" t="s">
        <v>579</v>
      </c>
      <c r="H1010" s="48" t="s">
        <v>18</v>
      </c>
      <c r="I1010" s="49">
        <v>298</v>
      </c>
      <c r="J1010" s="50">
        <v>0</v>
      </c>
      <c r="K1010" s="50">
        <v>0</v>
      </c>
      <c r="L1010" s="50">
        <v>0</v>
      </c>
      <c r="M1010" s="50">
        <v>0</v>
      </c>
      <c r="N1010" s="50">
        <v>0</v>
      </c>
      <c r="O1010" s="50">
        <v>0</v>
      </c>
      <c r="P1010" s="50">
        <v>0</v>
      </c>
      <c r="Q1010" s="50">
        <v>0</v>
      </c>
      <c r="R1010" s="50">
        <v>0</v>
      </c>
      <c r="S1010" s="50">
        <v>0</v>
      </c>
      <c r="T1010" s="50">
        <v>6.4047580698873791E-7</v>
      </c>
      <c r="U1010" s="50">
        <v>6.0993020486867227E-7</v>
      </c>
      <c r="V1010" s="50">
        <v>2.8891301914288277E-6</v>
      </c>
      <c r="W1010" s="50">
        <v>3.79504048391267E-5</v>
      </c>
      <c r="X1010" s="50">
        <v>3.4160855041310438E-5</v>
      </c>
      <c r="Y1010" s="50">
        <v>5.2137054748112157E-5</v>
      </c>
      <c r="Z1010" s="50">
        <v>7.9152716003177623E-5</v>
      </c>
      <c r="AA1010" s="50">
        <v>9.6360451530631006E-5</v>
      </c>
      <c r="AB1010" s="50">
        <v>1.381088145289021E-4</v>
      </c>
      <c r="AC1010" s="50">
        <v>2.340695329481024E-4</v>
      </c>
      <c r="AD1010" s="50">
        <v>2.1525197715055016E-4</v>
      </c>
      <c r="AE1010" s="50">
        <v>3.5046780388610929E-4</v>
      </c>
      <c r="AF1010" s="50">
        <v>5.4544805228964367E-4</v>
      </c>
      <c r="AG1010" s="30">
        <v>7.3053362030225499E-4</v>
      </c>
      <c r="AH1010" s="88">
        <v>8.8598283361564266E-4</v>
      </c>
    </row>
    <row r="1011" spans="1:34" ht="15" customHeight="1" x14ac:dyDescent="0.25">
      <c r="A1011" s="47" t="s">
        <v>10</v>
      </c>
      <c r="B1011" s="47" t="s">
        <v>11</v>
      </c>
      <c r="C1011" s="47" t="s">
        <v>12</v>
      </c>
      <c r="D1011" s="47" t="s">
        <v>131</v>
      </c>
      <c r="E1011" s="47" t="s">
        <v>171</v>
      </c>
      <c r="F1011" s="47" t="s">
        <v>172</v>
      </c>
      <c r="G1011" s="47" t="s">
        <v>175</v>
      </c>
      <c r="H1011" s="48" t="s">
        <v>16</v>
      </c>
      <c r="I1011" s="49">
        <v>25</v>
      </c>
      <c r="J1011" s="50">
        <v>1.1497524923669433E-8</v>
      </c>
      <c r="K1011" s="50">
        <v>1.5078313758205911E-8</v>
      </c>
      <c r="L1011" s="50">
        <v>2.4005104232072293E-8</v>
      </c>
      <c r="M1011" s="50">
        <v>5.7139896002909532E-9</v>
      </c>
      <c r="N1011" s="50">
        <v>8.794395306463875E-9</v>
      </c>
      <c r="O1011" s="50">
        <v>1.6613478754985266E-8</v>
      </c>
      <c r="P1011" s="50">
        <v>1.2907013101542132E-7</v>
      </c>
      <c r="Q1011" s="50">
        <v>1.1093698039676217E-7</v>
      </c>
      <c r="R1011" s="50">
        <v>6.899769101784452E-8</v>
      </c>
      <c r="S1011" s="50">
        <v>3.6596196027098366E-8</v>
      </c>
      <c r="T1011" s="50">
        <v>2.4839757793401364E-8</v>
      </c>
      <c r="U1011" s="50">
        <v>6.003952364223575E-8</v>
      </c>
      <c r="V1011" s="50">
        <v>9.2714036346148025E-8</v>
      </c>
      <c r="W1011" s="50">
        <v>2.7531650844928617E-7</v>
      </c>
      <c r="X1011" s="50">
        <v>2.8660416106988921E-7</v>
      </c>
      <c r="Y1011" s="50">
        <v>5.6594082103189504E-7</v>
      </c>
      <c r="Z1011" s="50">
        <v>7.1737243087635018E-7</v>
      </c>
      <c r="AA1011" s="50">
        <v>6.919196857506237E-7</v>
      </c>
      <c r="AB1011" s="50">
        <v>9.4258234666201755E-7</v>
      </c>
      <c r="AC1011" s="50">
        <v>1.1377447841169888E-6</v>
      </c>
      <c r="AD1011" s="50">
        <v>1.3824162609663464E-6</v>
      </c>
      <c r="AE1011" s="50">
        <v>1.5334216387114161E-6</v>
      </c>
      <c r="AF1011" s="50">
        <v>1.5780993145623126E-6</v>
      </c>
      <c r="AG1011" s="30">
        <v>1.4897923040722893E-6</v>
      </c>
      <c r="AH1011" s="88">
        <v>1.3008082684743497E-6</v>
      </c>
    </row>
    <row r="1012" spans="1:34" ht="15" customHeight="1" x14ac:dyDescent="0.25">
      <c r="A1012" s="47" t="s">
        <v>10</v>
      </c>
      <c r="B1012" s="47" t="s">
        <v>11</v>
      </c>
      <c r="C1012" s="47" t="s">
        <v>12</v>
      </c>
      <c r="D1012" s="47" t="s">
        <v>131</v>
      </c>
      <c r="E1012" s="47" t="s">
        <v>171</v>
      </c>
      <c r="F1012" s="47" t="s">
        <v>172</v>
      </c>
      <c r="G1012" s="47" t="s">
        <v>175</v>
      </c>
      <c r="H1012" s="48" t="s">
        <v>18</v>
      </c>
      <c r="I1012" s="49">
        <v>298</v>
      </c>
      <c r="J1012" s="50">
        <v>6.8525248545069817E-8</v>
      </c>
      <c r="K1012" s="50">
        <v>8.9866749998907221E-8</v>
      </c>
      <c r="L1012" s="50">
        <v>1.4307042122315085E-7</v>
      </c>
      <c r="M1012" s="50">
        <v>3.4055378017734082E-8</v>
      </c>
      <c r="N1012" s="50">
        <v>5.2414596026524691E-8</v>
      </c>
      <c r="O1012" s="50">
        <v>9.9016333379712186E-8</v>
      </c>
      <c r="P1012" s="50">
        <v>7.6925798085191104E-7</v>
      </c>
      <c r="Q1012" s="50">
        <v>6.6118440316470257E-7</v>
      </c>
      <c r="R1012" s="50">
        <v>4.1122623846635333E-7</v>
      </c>
      <c r="S1012" s="50">
        <v>2.1811332832150627E-7</v>
      </c>
      <c r="T1012" s="50">
        <v>1.4804495644867213E-7</v>
      </c>
      <c r="U1012" s="50">
        <v>3.578355609077251E-7</v>
      </c>
      <c r="V1012" s="50">
        <v>5.5257565662304229E-7</v>
      </c>
      <c r="W1012" s="50">
        <v>1.6408863903577456E-6</v>
      </c>
      <c r="X1012" s="50">
        <v>1.7081607999765398E-6</v>
      </c>
      <c r="Y1012" s="50">
        <v>3.3730072933500946E-6</v>
      </c>
      <c r="Z1012" s="50">
        <v>4.2755396880230469E-6</v>
      </c>
      <c r="AA1012" s="50">
        <v>4.1238413270737172E-6</v>
      </c>
      <c r="AB1012" s="50">
        <v>5.6177907861056242E-6</v>
      </c>
      <c r="AC1012" s="50">
        <v>6.7809589133372533E-6</v>
      </c>
      <c r="AD1012" s="50">
        <v>8.2392009153594247E-6</v>
      </c>
      <c r="AE1012" s="50">
        <v>9.1391929667200413E-6</v>
      </c>
      <c r="AF1012" s="50">
        <v>9.4054719147913824E-6</v>
      </c>
      <c r="AG1012" s="30">
        <v>8.8791621322708446E-6</v>
      </c>
      <c r="AH1012" s="88">
        <v>7.752817280107124E-6</v>
      </c>
    </row>
    <row r="1013" spans="1:34" ht="15" customHeight="1" x14ac:dyDescent="0.25">
      <c r="A1013" s="47" t="s">
        <v>10</v>
      </c>
      <c r="B1013" s="47" t="s">
        <v>11</v>
      </c>
      <c r="C1013" s="47" t="s">
        <v>12</v>
      </c>
      <c r="D1013" s="47" t="s">
        <v>131</v>
      </c>
      <c r="E1013" s="47" t="s">
        <v>171</v>
      </c>
      <c r="F1013" s="47" t="s">
        <v>172</v>
      </c>
      <c r="G1013" s="47" t="s">
        <v>801</v>
      </c>
      <c r="H1013" s="48" t="s">
        <v>16</v>
      </c>
      <c r="I1013" s="49">
        <v>25</v>
      </c>
      <c r="J1013" s="50">
        <v>2.2583183832621049E-5</v>
      </c>
      <c r="K1013" s="50">
        <v>2.4029806918438609E-5</v>
      </c>
      <c r="L1013" s="50">
        <v>2.3835234369227664E-5</v>
      </c>
      <c r="M1013" s="50">
        <v>2.4544931973437901E-5</v>
      </c>
      <c r="N1013" s="50">
        <v>2.6195710846462147E-5</v>
      </c>
      <c r="O1013" s="50">
        <v>2.7875754489011191E-5</v>
      </c>
      <c r="P1013" s="50">
        <v>2.8642043866824853E-5</v>
      </c>
      <c r="Q1013" s="50">
        <v>2.7392771089282613E-5</v>
      </c>
      <c r="R1013" s="50">
        <v>2.4200984385088581E-5</v>
      </c>
      <c r="S1013" s="50">
        <v>1.9066561507904934E-5</v>
      </c>
      <c r="T1013" s="50">
        <v>1.7158959218069799E-5</v>
      </c>
      <c r="U1013" s="50">
        <v>1.8027660300661664E-5</v>
      </c>
      <c r="V1013" s="50">
        <v>1.6917929992730304E-5</v>
      </c>
      <c r="W1013" s="50">
        <v>1.651708554792679E-5</v>
      </c>
      <c r="X1013" s="50">
        <v>1.5539876010053262E-5</v>
      </c>
      <c r="Y1013" s="50">
        <v>1.6005526080429084E-5</v>
      </c>
      <c r="Z1013" s="50">
        <v>1.5524047665780003E-5</v>
      </c>
      <c r="AA1013" s="50">
        <v>1.4229828629946206E-5</v>
      </c>
      <c r="AB1013" s="50">
        <v>1.8153520813909835E-5</v>
      </c>
      <c r="AC1013" s="50">
        <v>1.747885585039809E-5</v>
      </c>
      <c r="AD1013" s="50">
        <v>1.5756046000085129E-5</v>
      </c>
      <c r="AE1013" s="50">
        <v>1.5351965558588382E-5</v>
      </c>
      <c r="AF1013" s="50">
        <v>1.3498756514519334E-5</v>
      </c>
      <c r="AG1013" s="30">
        <v>9.3574122023309336E-6</v>
      </c>
      <c r="AH1013" s="88">
        <v>6.0946586735102355E-6</v>
      </c>
    </row>
    <row r="1014" spans="1:34" ht="15" customHeight="1" x14ac:dyDescent="0.25">
      <c r="A1014" s="47" t="s">
        <v>10</v>
      </c>
      <c r="B1014" s="47" t="s">
        <v>11</v>
      </c>
      <c r="C1014" s="47" t="s">
        <v>12</v>
      </c>
      <c r="D1014" s="47" t="s">
        <v>131</v>
      </c>
      <c r="E1014" s="47" t="s">
        <v>171</v>
      </c>
      <c r="F1014" s="47" t="s">
        <v>172</v>
      </c>
      <c r="G1014" s="47" t="s">
        <v>801</v>
      </c>
      <c r="H1014" s="48" t="s">
        <v>17</v>
      </c>
      <c r="I1014" s="49">
        <v>1</v>
      </c>
      <c r="J1014" s="50">
        <v>0.19403471548988002</v>
      </c>
      <c r="K1014" s="50">
        <v>0.20646410104322452</v>
      </c>
      <c r="L1014" s="50">
        <v>0.20479233370040406</v>
      </c>
      <c r="M1014" s="50">
        <v>0.21089005551577841</v>
      </c>
      <c r="N1014" s="50">
        <v>0.22507354759280271</v>
      </c>
      <c r="O1014" s="50">
        <v>0.23950848256958407</v>
      </c>
      <c r="P1014" s="50">
        <v>0.24609244090375909</v>
      </c>
      <c r="Q1014" s="50">
        <v>0.23535868919911618</v>
      </c>
      <c r="R1014" s="50">
        <v>0.20793485783668106</v>
      </c>
      <c r="S1014" s="50">
        <v>0.16381989647591919</v>
      </c>
      <c r="T1014" s="50">
        <v>0.14742977760165568</v>
      </c>
      <c r="U1014" s="50">
        <v>0.154893657303285</v>
      </c>
      <c r="V1014" s="50">
        <v>0.14535885449753883</v>
      </c>
      <c r="W1014" s="50">
        <v>0.14191421825741959</v>
      </c>
      <c r="X1014" s="50">
        <v>0.13351657370709671</v>
      </c>
      <c r="Y1014" s="50">
        <v>0.13751948008304674</v>
      </c>
      <c r="Z1014" s="50">
        <v>0.13338261754438174</v>
      </c>
      <c r="AA1014" s="50">
        <v>0.1222626875884978</v>
      </c>
      <c r="AB1014" s="50">
        <v>0.15597505083311333</v>
      </c>
      <c r="AC1014" s="50">
        <v>0.15017832946662035</v>
      </c>
      <c r="AD1014" s="50">
        <v>0.1353759472327315</v>
      </c>
      <c r="AE1014" s="50">
        <v>0.1319040880793913</v>
      </c>
      <c r="AF1014" s="50">
        <v>0.11598131597275012</v>
      </c>
      <c r="AG1014" s="30">
        <v>8.0398885642427365E-2</v>
      </c>
      <c r="AH1014" s="88">
        <v>5.2365307322799939E-2</v>
      </c>
    </row>
    <row r="1015" spans="1:34" ht="15" customHeight="1" x14ac:dyDescent="0.25">
      <c r="A1015" s="47" t="s">
        <v>10</v>
      </c>
      <c r="B1015" s="47" t="s">
        <v>11</v>
      </c>
      <c r="C1015" s="47" t="s">
        <v>12</v>
      </c>
      <c r="D1015" s="47" t="s">
        <v>131</v>
      </c>
      <c r="E1015" s="47" t="s">
        <v>171</v>
      </c>
      <c r="F1015" s="47" t="s">
        <v>172</v>
      </c>
      <c r="G1015" s="47" t="s">
        <v>801</v>
      </c>
      <c r="H1015" s="48" t="s">
        <v>18</v>
      </c>
      <c r="I1015" s="49">
        <v>298</v>
      </c>
      <c r="J1015" s="50">
        <v>1.3459577564242146E-4</v>
      </c>
      <c r="K1015" s="50">
        <v>1.4321764923389411E-4</v>
      </c>
      <c r="L1015" s="50">
        <v>1.4205799684059684E-4</v>
      </c>
      <c r="M1015" s="50">
        <v>1.4628779456168987E-4</v>
      </c>
      <c r="N1015" s="50">
        <v>1.561264366449144E-4</v>
      </c>
      <c r="O1015" s="50">
        <v>1.6613949675450669E-4</v>
      </c>
      <c r="P1015" s="50">
        <v>1.7070658144627612E-4</v>
      </c>
      <c r="Q1015" s="50">
        <v>1.632609156921244E-4</v>
      </c>
      <c r="R1015" s="50">
        <v>1.4423786693512796E-4</v>
      </c>
      <c r="S1015" s="50">
        <v>1.1363670658711341E-4</v>
      </c>
      <c r="T1015" s="50">
        <v>1.02267396939696E-4</v>
      </c>
      <c r="U1015" s="50">
        <v>1.0744485539194351E-4</v>
      </c>
      <c r="V1015" s="50">
        <v>1.0083086275667262E-4</v>
      </c>
      <c r="W1015" s="50">
        <v>9.8441829865643666E-5</v>
      </c>
      <c r="X1015" s="50">
        <v>9.2617661019917457E-5</v>
      </c>
      <c r="Y1015" s="50">
        <v>9.539293543935732E-5</v>
      </c>
      <c r="Z1015" s="50">
        <v>9.2523324088048819E-5</v>
      </c>
      <c r="AA1015" s="50">
        <v>8.4809778634479383E-5</v>
      </c>
      <c r="AB1015" s="50">
        <v>1.0819498405090261E-4</v>
      </c>
      <c r="AC1015" s="50">
        <v>1.0417398086837262E-4</v>
      </c>
      <c r="AD1015" s="50">
        <v>9.3906034160507382E-5</v>
      </c>
      <c r="AE1015" s="50">
        <v>9.1497714729186759E-5</v>
      </c>
      <c r="AF1015" s="50">
        <v>8.0452588826535228E-5</v>
      </c>
      <c r="AG1015" s="30">
        <v>5.5770176725892366E-5</v>
      </c>
      <c r="AH1015" s="88">
        <v>3.6324165694121001E-5</v>
      </c>
    </row>
    <row r="1016" spans="1:34" ht="15" customHeight="1" x14ac:dyDescent="0.25">
      <c r="A1016" s="47" t="s">
        <v>10</v>
      </c>
      <c r="B1016" s="47" t="s">
        <v>11</v>
      </c>
      <c r="C1016" s="47" t="s">
        <v>12</v>
      </c>
      <c r="D1016" s="47" t="s">
        <v>131</v>
      </c>
      <c r="E1016" s="47" t="s">
        <v>171</v>
      </c>
      <c r="F1016" s="47" t="s">
        <v>172</v>
      </c>
      <c r="G1016" s="47" t="s">
        <v>580</v>
      </c>
      <c r="H1016" s="48" t="s">
        <v>16</v>
      </c>
      <c r="I1016" s="49">
        <v>25</v>
      </c>
      <c r="J1016" s="50">
        <v>0</v>
      </c>
      <c r="K1016" s="50">
        <v>0</v>
      </c>
      <c r="L1016" s="50">
        <v>0</v>
      </c>
      <c r="M1016" s="50">
        <v>0</v>
      </c>
      <c r="N1016" s="50">
        <v>0</v>
      </c>
      <c r="O1016" s="50">
        <v>0</v>
      </c>
      <c r="P1016" s="50">
        <v>0</v>
      </c>
      <c r="Q1016" s="50">
        <v>0</v>
      </c>
      <c r="R1016" s="50">
        <v>0</v>
      </c>
      <c r="S1016" s="50">
        <v>0</v>
      </c>
      <c r="T1016" s="50">
        <v>9.0659153895292726E-9</v>
      </c>
      <c r="U1016" s="50">
        <v>8.636471853166738E-9</v>
      </c>
      <c r="V1016" s="50">
        <v>4.0912487894110366E-8</v>
      </c>
      <c r="W1016" s="50">
        <v>5.3747306229427274E-7</v>
      </c>
      <c r="X1016" s="50">
        <v>4.8417261789597339E-7</v>
      </c>
      <c r="Y1016" s="50">
        <v>7.3917092853172276E-7</v>
      </c>
      <c r="Z1016" s="50">
        <v>1.1228212475565787E-6</v>
      </c>
      <c r="AA1016" s="50">
        <v>1.3672561967509154E-6</v>
      </c>
      <c r="AB1016" s="50">
        <v>1.9603764120042287E-6</v>
      </c>
      <c r="AC1016" s="50">
        <v>3.3228382930525991E-6</v>
      </c>
      <c r="AD1016" s="50">
        <v>3.0559110725099987E-6</v>
      </c>
      <c r="AE1016" s="50">
        <v>4.9744954441310897E-6</v>
      </c>
      <c r="AF1016" s="50">
        <v>7.7386969118845036E-6</v>
      </c>
      <c r="AG1016" s="30">
        <v>1.0361897297301485E-5</v>
      </c>
      <c r="AH1016" s="88">
        <v>1.2565590239263304E-5</v>
      </c>
    </row>
    <row r="1017" spans="1:34" ht="15" customHeight="1" x14ac:dyDescent="0.25">
      <c r="A1017" s="47" t="s">
        <v>10</v>
      </c>
      <c r="B1017" s="47" t="s">
        <v>11</v>
      </c>
      <c r="C1017" s="47" t="s">
        <v>12</v>
      </c>
      <c r="D1017" s="47" t="s">
        <v>131</v>
      </c>
      <c r="E1017" s="47" t="s">
        <v>171</v>
      </c>
      <c r="F1017" s="47" t="s">
        <v>172</v>
      </c>
      <c r="G1017" s="47" t="s">
        <v>580</v>
      </c>
      <c r="H1017" s="48" t="s">
        <v>18</v>
      </c>
      <c r="I1017" s="49">
        <v>298</v>
      </c>
      <c r="J1017" s="50">
        <v>0</v>
      </c>
      <c r="K1017" s="50">
        <v>0</v>
      </c>
      <c r="L1017" s="50">
        <v>0</v>
      </c>
      <c r="M1017" s="50">
        <v>0</v>
      </c>
      <c r="N1017" s="50">
        <v>0</v>
      </c>
      <c r="O1017" s="50">
        <v>0</v>
      </c>
      <c r="P1017" s="50">
        <v>0</v>
      </c>
      <c r="Q1017" s="50">
        <v>0</v>
      </c>
      <c r="R1017" s="50">
        <v>0</v>
      </c>
      <c r="S1017" s="50">
        <v>0</v>
      </c>
      <c r="T1017" s="50">
        <v>5.403285572159447E-8</v>
      </c>
      <c r="U1017" s="50">
        <v>5.1473372244873771E-8</v>
      </c>
      <c r="V1017" s="50">
        <v>2.438384278488978E-7</v>
      </c>
      <c r="W1017" s="50">
        <v>3.2033394512738652E-6</v>
      </c>
      <c r="X1017" s="50">
        <v>2.8856688026600016E-6</v>
      </c>
      <c r="Y1017" s="50">
        <v>4.4054587340490678E-6</v>
      </c>
      <c r="Z1017" s="50">
        <v>6.6920146354372091E-6</v>
      </c>
      <c r="AA1017" s="50">
        <v>8.148846932635457E-6</v>
      </c>
      <c r="AB1017" s="50">
        <v>1.1683843415545203E-5</v>
      </c>
      <c r="AC1017" s="50">
        <v>1.980411622659349E-5</v>
      </c>
      <c r="AD1017" s="50">
        <v>1.8213229992159594E-5</v>
      </c>
      <c r="AE1017" s="50">
        <v>2.9647992847021292E-5</v>
      </c>
      <c r="AF1017" s="50">
        <v>4.6122633594831647E-5</v>
      </c>
      <c r="AG1017" s="30">
        <v>6.1756907891916848E-5</v>
      </c>
      <c r="AH1017" s="88">
        <v>7.4890917826009283E-5</v>
      </c>
    </row>
    <row r="1018" spans="1:34" ht="15" customHeight="1" x14ac:dyDescent="0.25">
      <c r="A1018" s="47" t="s">
        <v>10</v>
      </c>
      <c r="B1018" s="47" t="s">
        <v>11</v>
      </c>
      <c r="C1018" s="47" t="s">
        <v>12</v>
      </c>
      <c r="D1018" s="47" t="s">
        <v>131</v>
      </c>
      <c r="E1018" s="47" t="s">
        <v>171</v>
      </c>
      <c r="F1018" s="47" t="s">
        <v>172</v>
      </c>
      <c r="G1018" s="47" t="s">
        <v>176</v>
      </c>
      <c r="H1018" s="48" t="s">
        <v>16</v>
      </c>
      <c r="I1018" s="49">
        <v>25</v>
      </c>
      <c r="J1018" s="50">
        <v>6.1827031855395556E-9</v>
      </c>
      <c r="K1018" s="50">
        <v>7.6422711899191965E-9</v>
      </c>
      <c r="L1018" s="50">
        <v>1.2241837045560335E-8</v>
      </c>
      <c r="M1018" s="50">
        <v>2.8278485773881981E-9</v>
      </c>
      <c r="N1018" s="50">
        <v>4.0802229028952321E-9</v>
      </c>
      <c r="O1018" s="50">
        <v>7.2317806156108207E-9</v>
      </c>
      <c r="P1018" s="50">
        <v>5.457896944525643E-8</v>
      </c>
      <c r="Q1018" s="50">
        <v>4.9105189180380318E-8</v>
      </c>
      <c r="R1018" s="50">
        <v>3.4679113758520792E-8</v>
      </c>
      <c r="S1018" s="50">
        <v>2.3429423925364016E-8</v>
      </c>
      <c r="T1018" s="50">
        <v>1.7619500977417795E-8</v>
      </c>
      <c r="U1018" s="50">
        <v>4.0416736258672777E-8</v>
      </c>
      <c r="V1018" s="50">
        <v>5.9377599266896619E-8</v>
      </c>
      <c r="W1018" s="50">
        <v>1.6814427833380817E-7</v>
      </c>
      <c r="X1018" s="50">
        <v>1.6707599020965185E-7</v>
      </c>
      <c r="Y1018" s="50">
        <v>3.1546638208417169E-7</v>
      </c>
      <c r="Z1018" s="50">
        <v>3.8315119684172828E-7</v>
      </c>
      <c r="AA1018" s="50">
        <v>3.5498735973179627E-7</v>
      </c>
      <c r="AB1018" s="50">
        <v>4.6508420360482237E-7</v>
      </c>
      <c r="AC1018" s="50">
        <v>5.4125333807494679E-7</v>
      </c>
      <c r="AD1018" s="50">
        <v>6.353263270844463E-7</v>
      </c>
      <c r="AE1018" s="50">
        <v>6.8228623793155356E-7</v>
      </c>
      <c r="AF1018" s="50">
        <v>6.8021581096043576E-7</v>
      </c>
      <c r="AG1018" s="30">
        <v>6.2295837707349642E-7</v>
      </c>
      <c r="AH1018" s="88">
        <v>5.2732585155422666E-7</v>
      </c>
    </row>
    <row r="1019" spans="1:34" ht="15" customHeight="1" x14ac:dyDescent="0.25">
      <c r="A1019" s="47" t="s">
        <v>10</v>
      </c>
      <c r="B1019" s="47" t="s">
        <v>11</v>
      </c>
      <c r="C1019" s="47" t="s">
        <v>12</v>
      </c>
      <c r="D1019" s="47" t="s">
        <v>131</v>
      </c>
      <c r="E1019" s="47" t="s">
        <v>171</v>
      </c>
      <c r="F1019" s="47" t="s">
        <v>172</v>
      </c>
      <c r="G1019" s="47" t="s">
        <v>176</v>
      </c>
      <c r="H1019" s="48" t="s">
        <v>18</v>
      </c>
      <c r="I1019" s="49">
        <v>298</v>
      </c>
      <c r="J1019" s="50">
        <v>3.6848910985815748E-8</v>
      </c>
      <c r="K1019" s="50">
        <v>4.5547936291918415E-8</v>
      </c>
      <c r="L1019" s="50">
        <v>7.2961348791539603E-8</v>
      </c>
      <c r="M1019" s="50">
        <v>1.6853977521233661E-8</v>
      </c>
      <c r="N1019" s="50">
        <v>2.4318128501255583E-8</v>
      </c>
      <c r="O1019" s="50">
        <v>4.3101412469040493E-8</v>
      </c>
      <c r="P1019" s="50">
        <v>3.2529065789372831E-7</v>
      </c>
      <c r="Q1019" s="50">
        <v>2.9266692751506672E-7</v>
      </c>
      <c r="R1019" s="50">
        <v>2.0668751800078393E-7</v>
      </c>
      <c r="S1019" s="50">
        <v>1.3963936659516953E-7</v>
      </c>
      <c r="T1019" s="50">
        <v>1.0501222582541007E-7</v>
      </c>
      <c r="U1019" s="50">
        <v>2.4088374810168976E-7</v>
      </c>
      <c r="V1019" s="50">
        <v>3.5389049163070384E-7</v>
      </c>
      <c r="W1019" s="50">
        <v>1.0021398988694967E-6</v>
      </c>
      <c r="X1019" s="50">
        <v>9.957729016495251E-7</v>
      </c>
      <c r="Y1019" s="50">
        <v>1.8801796372216636E-6</v>
      </c>
      <c r="Z1019" s="50">
        <v>2.2835811331767005E-6</v>
      </c>
      <c r="AA1019" s="50">
        <v>2.1157246640015056E-6</v>
      </c>
      <c r="AB1019" s="50">
        <v>2.7719018534847412E-6</v>
      </c>
      <c r="AC1019" s="50">
        <v>3.225869894926683E-6</v>
      </c>
      <c r="AD1019" s="50">
        <v>3.7865449094232999E-6</v>
      </c>
      <c r="AE1019" s="50">
        <v>4.0664259780720585E-6</v>
      </c>
      <c r="AF1019" s="50">
        <v>4.0540862333241978E-6</v>
      </c>
      <c r="AG1019" s="30">
        <v>3.7128319273580389E-6</v>
      </c>
      <c r="AH1019" s="88">
        <v>3.1428620752631915E-6</v>
      </c>
    </row>
    <row r="1020" spans="1:34" ht="15" customHeight="1" x14ac:dyDescent="0.25">
      <c r="A1020" s="47" t="s">
        <v>10</v>
      </c>
      <c r="B1020" s="47" t="s">
        <v>11</v>
      </c>
      <c r="C1020" s="47" t="s">
        <v>12</v>
      </c>
      <c r="D1020" s="47" t="s">
        <v>131</v>
      </c>
      <c r="E1020" s="47" t="s">
        <v>171</v>
      </c>
      <c r="F1020" s="47" t="s">
        <v>172</v>
      </c>
      <c r="G1020" s="47" t="s">
        <v>802</v>
      </c>
      <c r="H1020" s="48" t="s">
        <v>16</v>
      </c>
      <c r="I1020" s="49">
        <v>25</v>
      </c>
      <c r="J1020" s="50">
        <v>1.2143928675825846E-5</v>
      </c>
      <c r="K1020" s="50">
        <v>1.2179233305326509E-5</v>
      </c>
      <c r="L1020" s="50">
        <v>1.2155208836834742E-5</v>
      </c>
      <c r="M1020" s="50">
        <v>1.2147265889255758E-5</v>
      </c>
      <c r="N1020" s="50">
        <v>1.2153688301320267E-5</v>
      </c>
      <c r="O1020" s="50">
        <v>1.2134204035904592E-5</v>
      </c>
      <c r="P1020" s="50">
        <v>1.211165762952817E-5</v>
      </c>
      <c r="Q1020" s="50">
        <v>1.2125147103366938E-5</v>
      </c>
      <c r="R1020" s="50">
        <v>1.2163721396729295E-5</v>
      </c>
      <c r="S1020" s="50">
        <v>1.2206693614739383E-5</v>
      </c>
      <c r="T1020" s="50">
        <v>1.2171306227251821E-5</v>
      </c>
      <c r="U1020" s="50">
        <v>1.213565910473396E-5</v>
      </c>
      <c r="V1020" s="50">
        <v>1.0834886572980996E-5</v>
      </c>
      <c r="W1020" s="50">
        <v>1.0087493282828325E-5</v>
      </c>
      <c r="X1020" s="50">
        <v>9.0589758446728856E-6</v>
      </c>
      <c r="Y1020" s="50">
        <v>8.9217904386901532E-6</v>
      </c>
      <c r="Z1020" s="50">
        <v>8.2914497225735757E-6</v>
      </c>
      <c r="AA1020" s="50">
        <v>7.3005717264721897E-6</v>
      </c>
      <c r="AB1020" s="50">
        <v>8.9572182210497178E-6</v>
      </c>
      <c r="AC1020" s="50">
        <v>8.3151241006137651E-6</v>
      </c>
      <c r="AD1020" s="50">
        <v>7.241111897519378E-6</v>
      </c>
      <c r="AE1020" s="50">
        <v>6.8307597606526876E-6</v>
      </c>
      <c r="AF1020" s="50">
        <v>5.8184345717353603E-6</v>
      </c>
      <c r="AG1020" s="30">
        <v>3.9128127479499693E-6</v>
      </c>
      <c r="AH1020" s="88">
        <v>2.4706723910284804E-6</v>
      </c>
    </row>
    <row r="1021" spans="1:34" ht="15" customHeight="1" x14ac:dyDescent="0.25">
      <c r="A1021" s="47" t="s">
        <v>10</v>
      </c>
      <c r="B1021" s="47" t="s">
        <v>11</v>
      </c>
      <c r="C1021" s="47" t="s">
        <v>12</v>
      </c>
      <c r="D1021" s="47" t="s">
        <v>131</v>
      </c>
      <c r="E1021" s="47" t="s">
        <v>171</v>
      </c>
      <c r="F1021" s="47" t="s">
        <v>172</v>
      </c>
      <c r="G1021" s="47" t="s">
        <v>802</v>
      </c>
      <c r="H1021" s="48" t="s">
        <v>17</v>
      </c>
      <c r="I1021" s="49">
        <v>1</v>
      </c>
      <c r="J1021" s="50">
        <v>0.10434063518269565</v>
      </c>
      <c r="K1021" s="50">
        <v>0.10464397255936536</v>
      </c>
      <c r="L1021" s="50">
        <v>0.10443755432608408</v>
      </c>
      <c r="M1021" s="50">
        <v>0.10436930852048547</v>
      </c>
      <c r="N1021" s="50">
        <v>0.10442448988494372</v>
      </c>
      <c r="O1021" s="50">
        <v>0.10425708107649224</v>
      </c>
      <c r="P1021" s="50">
        <v>0.10406336235290603</v>
      </c>
      <c r="Q1021" s="50">
        <v>0.10417926391212873</v>
      </c>
      <c r="R1021" s="50">
        <v>0.10451069424069809</v>
      </c>
      <c r="S1021" s="50">
        <v>0.10487991153784076</v>
      </c>
      <c r="T1021" s="50">
        <v>0.10457586310454763</v>
      </c>
      <c r="U1021" s="50">
        <v>0.10426958302787416</v>
      </c>
      <c r="V1021" s="50">
        <v>9.3093345435052752E-2</v>
      </c>
      <c r="W1021" s="50">
        <v>8.6671387591695376E-2</v>
      </c>
      <c r="X1021" s="50">
        <v>7.7833530672548154E-2</v>
      </c>
      <c r="Y1021" s="50">
        <v>7.6656023449225827E-2</v>
      </c>
      <c r="Z1021" s="50">
        <v>7.1240136016352137E-2</v>
      </c>
      <c r="AA1021" s="50">
        <v>6.2726512273849067E-2</v>
      </c>
      <c r="AB1021" s="50">
        <v>7.6960418955259166E-2</v>
      </c>
      <c r="AC1021" s="50">
        <v>7.1443546272473471E-2</v>
      </c>
      <c r="AD1021" s="50">
        <v>6.2215633423486516E-2</v>
      </c>
      <c r="AE1021" s="50">
        <v>5.8689887863527863E-2</v>
      </c>
      <c r="AF1021" s="50">
        <v>4.9991989840350221E-2</v>
      </c>
      <c r="AG1021" s="30">
        <v>3.3618887130386133E-2</v>
      </c>
      <c r="AH1021" s="88">
        <v>2.1228017183716707E-2</v>
      </c>
    </row>
    <row r="1022" spans="1:34" ht="15" customHeight="1" x14ac:dyDescent="0.25">
      <c r="A1022" s="47" t="s">
        <v>10</v>
      </c>
      <c r="B1022" s="47" t="s">
        <v>11</v>
      </c>
      <c r="C1022" s="47" t="s">
        <v>12</v>
      </c>
      <c r="D1022" s="47" t="s">
        <v>131</v>
      </c>
      <c r="E1022" s="47" t="s">
        <v>171</v>
      </c>
      <c r="F1022" s="47" t="s">
        <v>172</v>
      </c>
      <c r="G1022" s="47" t="s">
        <v>802</v>
      </c>
      <c r="H1022" s="48" t="s">
        <v>18</v>
      </c>
      <c r="I1022" s="49">
        <v>298</v>
      </c>
      <c r="J1022" s="50">
        <v>7.2377814907922041E-5</v>
      </c>
      <c r="K1022" s="50">
        <v>7.2588230499745989E-5</v>
      </c>
      <c r="L1022" s="50">
        <v>7.2445044667535053E-5</v>
      </c>
      <c r="M1022" s="50">
        <v>7.2397704699964335E-5</v>
      </c>
      <c r="N1022" s="50">
        <v>7.2435982275868805E-5</v>
      </c>
      <c r="O1022" s="50">
        <v>7.2319856053991362E-5</v>
      </c>
      <c r="P1022" s="50">
        <v>7.2185479471987884E-5</v>
      </c>
      <c r="Q1022" s="50">
        <v>7.2265876736066952E-5</v>
      </c>
      <c r="R1022" s="50">
        <v>7.2495779524506593E-5</v>
      </c>
      <c r="S1022" s="50">
        <v>7.2751893943846717E-5</v>
      </c>
      <c r="T1022" s="50">
        <v>7.2540985114420844E-5</v>
      </c>
      <c r="U1022" s="50">
        <v>7.2328528264214398E-5</v>
      </c>
      <c r="V1022" s="50">
        <v>6.4575923974966739E-5</v>
      </c>
      <c r="W1022" s="50">
        <v>6.0121459965656826E-5</v>
      </c>
      <c r="X1022" s="50">
        <v>5.3991496034250389E-5</v>
      </c>
      <c r="Y1022" s="50">
        <v>5.3173871014593317E-5</v>
      </c>
      <c r="Z1022" s="50">
        <v>4.9417040346538513E-5</v>
      </c>
      <c r="AA1022" s="50">
        <v>4.3511407489774248E-5</v>
      </c>
      <c r="AB1022" s="50">
        <v>5.3385020597456322E-5</v>
      </c>
      <c r="AC1022" s="50">
        <v>4.9558139639658041E-5</v>
      </c>
      <c r="AD1022" s="50">
        <v>4.3157026909215497E-5</v>
      </c>
      <c r="AE1022" s="50">
        <v>4.0711328173490021E-5</v>
      </c>
      <c r="AF1022" s="50">
        <v>3.4677870047542753E-5</v>
      </c>
      <c r="AG1022" s="30">
        <v>2.3320363977781817E-5</v>
      </c>
      <c r="AH1022" s="88">
        <v>1.4725207450529745E-5</v>
      </c>
    </row>
    <row r="1023" spans="1:34" ht="15" customHeight="1" x14ac:dyDescent="0.25">
      <c r="A1023" s="47" t="s">
        <v>10</v>
      </c>
      <c r="B1023" s="47" t="s">
        <v>11</v>
      </c>
      <c r="C1023" s="47" t="s">
        <v>12</v>
      </c>
      <c r="D1023" s="47" t="s">
        <v>131</v>
      </c>
      <c r="E1023" s="47" t="s">
        <v>171</v>
      </c>
      <c r="F1023" s="47" t="s">
        <v>172</v>
      </c>
      <c r="G1023" s="47" t="s">
        <v>581</v>
      </c>
      <c r="H1023" s="48" t="s">
        <v>16</v>
      </c>
      <c r="I1023" s="49">
        <v>25</v>
      </c>
      <c r="J1023" s="50">
        <v>0</v>
      </c>
      <c r="K1023" s="50">
        <v>0</v>
      </c>
      <c r="L1023" s="50">
        <v>0</v>
      </c>
      <c r="M1023" s="50">
        <v>0</v>
      </c>
      <c r="N1023" s="50">
        <v>0</v>
      </c>
      <c r="O1023" s="50">
        <v>0</v>
      </c>
      <c r="P1023" s="50">
        <v>0</v>
      </c>
      <c r="Q1023" s="50">
        <v>0</v>
      </c>
      <c r="R1023" s="50">
        <v>0</v>
      </c>
      <c r="S1023" s="50">
        <v>0</v>
      </c>
      <c r="T1023" s="50">
        <v>6.4306949526469178E-9</v>
      </c>
      <c r="U1023" s="50">
        <v>5.8138037066193618E-9</v>
      </c>
      <c r="V1023" s="50">
        <v>2.6201915124464038E-8</v>
      </c>
      <c r="W1023" s="50">
        <v>3.282513667355304E-7</v>
      </c>
      <c r="X1023" s="50">
        <v>2.8224858726891622E-7</v>
      </c>
      <c r="Y1023" s="50">
        <v>4.1202820135951779E-7</v>
      </c>
      <c r="Z1023" s="50">
        <v>5.9970286886419074E-7</v>
      </c>
      <c r="AA1023" s="50">
        <v>7.0146677043161043E-7</v>
      </c>
      <c r="AB1023" s="50">
        <v>9.6727899219779179E-7</v>
      </c>
      <c r="AC1023" s="50">
        <v>1.5807563726989999E-6</v>
      </c>
      <c r="AD1023" s="50">
        <v>1.4044255789043642E-6</v>
      </c>
      <c r="AE1023" s="50">
        <v>2.2133702150153346E-6</v>
      </c>
      <c r="AF1023" s="50">
        <v>3.3356481097987862E-6</v>
      </c>
      <c r="AG1023" s="30">
        <v>4.3328393535693571E-6</v>
      </c>
      <c r="AH1023" s="88">
        <v>5.0938795007603097E-6</v>
      </c>
    </row>
    <row r="1024" spans="1:34" ht="15" customHeight="1" x14ac:dyDescent="0.25">
      <c r="A1024" s="47" t="s">
        <v>10</v>
      </c>
      <c r="B1024" s="47" t="s">
        <v>11</v>
      </c>
      <c r="C1024" s="47" t="s">
        <v>12</v>
      </c>
      <c r="D1024" s="47" t="s">
        <v>131</v>
      </c>
      <c r="E1024" s="47" t="s">
        <v>171</v>
      </c>
      <c r="F1024" s="47" t="s">
        <v>172</v>
      </c>
      <c r="G1024" s="47" t="s">
        <v>581</v>
      </c>
      <c r="H1024" s="48" t="s">
        <v>18</v>
      </c>
      <c r="I1024" s="49">
        <v>298</v>
      </c>
      <c r="J1024" s="50">
        <v>0</v>
      </c>
      <c r="K1024" s="50">
        <v>0</v>
      </c>
      <c r="L1024" s="50">
        <v>0</v>
      </c>
      <c r="M1024" s="50">
        <v>0</v>
      </c>
      <c r="N1024" s="50">
        <v>0</v>
      </c>
      <c r="O1024" s="50">
        <v>0</v>
      </c>
      <c r="P1024" s="50">
        <v>0</v>
      </c>
      <c r="Q1024" s="50">
        <v>0</v>
      </c>
      <c r="R1024" s="50">
        <v>0</v>
      </c>
      <c r="S1024" s="50">
        <v>0</v>
      </c>
      <c r="T1024" s="50">
        <v>3.8326941917775638E-8</v>
      </c>
      <c r="U1024" s="50">
        <v>3.4650270091451397E-8</v>
      </c>
      <c r="V1024" s="50">
        <v>1.5616341414180566E-7</v>
      </c>
      <c r="W1024" s="50">
        <v>1.9563781457437608E-6</v>
      </c>
      <c r="X1024" s="50">
        <v>1.6822015801227408E-6</v>
      </c>
      <c r="Y1024" s="50">
        <v>2.455688080102726E-6</v>
      </c>
      <c r="Z1024" s="50">
        <v>3.5742290984305768E-6</v>
      </c>
      <c r="AA1024" s="50">
        <v>4.1807419517723982E-6</v>
      </c>
      <c r="AB1024" s="50">
        <v>5.7649827934988385E-6</v>
      </c>
      <c r="AC1024" s="50">
        <v>9.4213079812860396E-6</v>
      </c>
      <c r="AD1024" s="50">
        <v>8.3703764502700124E-6</v>
      </c>
      <c r="AE1024" s="50">
        <v>1.3191686481491394E-5</v>
      </c>
      <c r="AF1024" s="50">
        <v>1.9880462734400764E-5</v>
      </c>
      <c r="AG1024" s="30">
        <v>2.5823722547273369E-5</v>
      </c>
      <c r="AH1024" s="88">
        <v>3.0359521824531443E-5</v>
      </c>
    </row>
    <row r="1025" spans="1:34" ht="15" customHeight="1" x14ac:dyDescent="0.25">
      <c r="A1025" s="47" t="s">
        <v>10</v>
      </c>
      <c r="B1025" s="47" t="s">
        <v>11</v>
      </c>
      <c r="C1025" s="47" t="s">
        <v>12</v>
      </c>
      <c r="D1025" s="47" t="s">
        <v>177</v>
      </c>
      <c r="E1025" s="47" t="s">
        <v>178</v>
      </c>
      <c r="F1025" s="47" t="s">
        <v>94</v>
      </c>
      <c r="G1025" s="47" t="s">
        <v>664</v>
      </c>
      <c r="H1025" s="48" t="s">
        <v>16</v>
      </c>
      <c r="I1025" s="49">
        <v>25</v>
      </c>
      <c r="J1025" s="50">
        <v>4.4744399723435047E-5</v>
      </c>
      <c r="K1025" s="50">
        <v>4.3524265467197092E-5</v>
      </c>
      <c r="L1025" s="50">
        <v>4.293556552916032E-5</v>
      </c>
      <c r="M1025" s="50">
        <v>4.1755748978595421E-5</v>
      </c>
      <c r="N1025" s="50">
        <v>4.4899910871438034E-5</v>
      </c>
      <c r="O1025" s="50">
        <v>4.2175024021685942E-5</v>
      </c>
      <c r="P1025" s="50">
        <v>4.2656363772202986E-5</v>
      </c>
      <c r="Q1025" s="50">
        <v>4.2486282220502481E-5</v>
      </c>
      <c r="R1025" s="50">
        <v>4.3098419999999995E-5</v>
      </c>
      <c r="S1025" s="50">
        <v>4.1350158624999999E-5</v>
      </c>
      <c r="T1025" s="50">
        <v>4.1779529874999991E-5</v>
      </c>
      <c r="U1025" s="50">
        <v>4.1647605449999993E-5</v>
      </c>
      <c r="V1025" s="50">
        <v>4.3045595773579903E-5</v>
      </c>
      <c r="W1025" s="50">
        <v>4.5078930571245045E-5</v>
      </c>
      <c r="X1025" s="50">
        <v>4.4152346717844756E-5</v>
      </c>
      <c r="Y1025" s="50">
        <v>4.576025897760238E-5</v>
      </c>
      <c r="Z1025" s="50">
        <v>4.9079975058650563E-5</v>
      </c>
      <c r="AA1025" s="50">
        <v>4.8051238504076689E-5</v>
      </c>
      <c r="AB1025" s="50">
        <v>5.822081507577339E-5</v>
      </c>
      <c r="AC1025" s="50">
        <v>7.0269645085199384E-5</v>
      </c>
      <c r="AD1025" s="50">
        <v>8.3793388059264778E-5</v>
      </c>
      <c r="AE1025" s="50">
        <v>8.5851630245071641E-5</v>
      </c>
      <c r="AF1025" s="50">
        <v>8.5880347159332773E-5</v>
      </c>
      <c r="AG1025" s="30">
        <v>8.2854448290111619E-5</v>
      </c>
      <c r="AH1025" s="88">
        <v>8.6009903475831376E-5</v>
      </c>
    </row>
    <row r="1026" spans="1:34" ht="15" customHeight="1" x14ac:dyDescent="0.25">
      <c r="A1026" s="47" t="s">
        <v>10</v>
      </c>
      <c r="B1026" s="47" t="s">
        <v>11</v>
      </c>
      <c r="C1026" s="47" t="s">
        <v>12</v>
      </c>
      <c r="D1026" s="47" t="s">
        <v>177</v>
      </c>
      <c r="E1026" s="47" t="s">
        <v>178</v>
      </c>
      <c r="F1026" s="47" t="s">
        <v>94</v>
      </c>
      <c r="G1026" s="47" t="s">
        <v>664</v>
      </c>
      <c r="H1026" s="48" t="s">
        <v>17</v>
      </c>
      <c r="I1026" s="49">
        <v>1</v>
      </c>
      <c r="J1026" s="50">
        <v>9.4893922933461064E-2</v>
      </c>
      <c r="K1026" s="50">
        <v>9.2306262202831585E-2</v>
      </c>
      <c r="L1026" s="50">
        <v>9.1057747374243214E-2</v>
      </c>
      <c r="M1026" s="50">
        <v>8.8555592433805175E-2</v>
      </c>
      <c r="N1026" s="50">
        <v>9.5223730976145782E-2</v>
      </c>
      <c r="O1026" s="50">
        <v>8.9444790945191546E-2</v>
      </c>
      <c r="P1026" s="50">
        <v>9.0465616288088094E-2</v>
      </c>
      <c r="Q1026" s="50">
        <v>9.0104907333241668E-2</v>
      </c>
      <c r="R1026" s="50">
        <v>9.1403129136000003E-2</v>
      </c>
      <c r="S1026" s="50">
        <v>8.7695416411899998E-2</v>
      </c>
      <c r="T1026" s="50">
        <v>8.8606026958899992E-2</v>
      </c>
      <c r="U1026" s="50">
        <v>8.8326241638360004E-2</v>
      </c>
      <c r="V1026" s="50">
        <v>9.1291099516608243E-2</v>
      </c>
      <c r="W1026" s="50">
        <v>9.5603395955496495E-2</v>
      </c>
      <c r="X1026" s="50">
        <v>9.3638296919205152E-2</v>
      </c>
      <c r="Y1026" s="50">
        <v>9.7048357239699123E-2</v>
      </c>
      <c r="Z1026" s="50">
        <v>0.10408881110438613</v>
      </c>
      <c r="AA1026" s="50">
        <v>0.10190706661944585</v>
      </c>
      <c r="AB1026" s="50">
        <v>0.1234747046127002</v>
      </c>
      <c r="AC1026" s="50">
        <v>0.14902786329669085</v>
      </c>
      <c r="AD1026" s="50">
        <v>0.17770901739608874</v>
      </c>
      <c r="AE1026" s="50">
        <v>0.18207413742374792</v>
      </c>
      <c r="AF1026" s="50">
        <v>0.18213504025551294</v>
      </c>
      <c r="AG1026" s="30">
        <v>0.17571771393366872</v>
      </c>
      <c r="AH1026" s="88">
        <v>0.18240980329154319</v>
      </c>
    </row>
    <row r="1027" spans="1:34" ht="15" customHeight="1" x14ac:dyDescent="0.25">
      <c r="A1027" s="47" t="s">
        <v>10</v>
      </c>
      <c r="B1027" s="47" t="s">
        <v>11</v>
      </c>
      <c r="C1027" s="47" t="s">
        <v>12</v>
      </c>
      <c r="D1027" s="47" t="s">
        <v>177</v>
      </c>
      <c r="E1027" s="47" t="s">
        <v>178</v>
      </c>
      <c r="F1027" s="47" t="s">
        <v>94</v>
      </c>
      <c r="G1027" s="47" t="s">
        <v>664</v>
      </c>
      <c r="H1027" s="48" t="s">
        <v>18</v>
      </c>
      <c r="I1027" s="49">
        <v>298</v>
      </c>
      <c r="J1027" s="50">
        <v>5.3335324470334583E-5</v>
      </c>
      <c r="K1027" s="50">
        <v>5.1880924436898943E-5</v>
      </c>
      <c r="L1027" s="50">
        <v>5.1179194110759102E-5</v>
      </c>
      <c r="M1027" s="50">
        <v>4.9772852782485745E-5</v>
      </c>
      <c r="N1027" s="50">
        <v>5.3520693758754135E-5</v>
      </c>
      <c r="O1027" s="50">
        <v>5.0272628633849635E-5</v>
      </c>
      <c r="P1027" s="50">
        <v>5.0846385616465958E-5</v>
      </c>
      <c r="Q1027" s="50">
        <v>5.0643648406838953E-5</v>
      </c>
      <c r="R1027" s="50">
        <v>5.1373316639999998E-5</v>
      </c>
      <c r="S1027" s="50">
        <v>4.9289389080999991E-5</v>
      </c>
      <c r="T1027" s="50">
        <v>4.9801199611000004E-5</v>
      </c>
      <c r="U1027" s="50">
        <v>4.9643945696399993E-5</v>
      </c>
      <c r="V1027" s="50">
        <v>5.1310350162107245E-5</v>
      </c>
      <c r="W1027" s="50">
        <v>5.3734085240924099E-5</v>
      </c>
      <c r="X1027" s="50">
        <v>5.2629597287670956E-5</v>
      </c>
      <c r="Y1027" s="50">
        <v>5.454622870130204E-5</v>
      </c>
      <c r="Z1027" s="50">
        <v>5.8503330269911475E-5</v>
      </c>
      <c r="AA1027" s="50">
        <v>5.7277076296859422E-5</v>
      </c>
      <c r="AB1027" s="50">
        <v>6.9399211570321894E-5</v>
      </c>
      <c r="AC1027" s="50">
        <v>8.3761416941557695E-5</v>
      </c>
      <c r="AD1027" s="50">
        <v>9.9881718566643621E-5</v>
      </c>
      <c r="AE1027" s="50">
        <v>1.023351432521254E-4</v>
      </c>
      <c r="AF1027" s="50">
        <v>1.0236937381392469E-4</v>
      </c>
      <c r="AG1027" s="30">
        <v>9.8762502361813051E-5</v>
      </c>
      <c r="AH1027" s="88">
        <v>1.0252380494319102E-4</v>
      </c>
    </row>
    <row r="1028" spans="1:34" ht="15" customHeight="1" x14ac:dyDescent="0.25">
      <c r="A1028" s="47" t="s">
        <v>10</v>
      </c>
      <c r="B1028" s="47" t="s">
        <v>11</v>
      </c>
      <c r="C1028" s="47" t="s">
        <v>12</v>
      </c>
      <c r="D1028" s="47" t="s">
        <v>177</v>
      </c>
      <c r="E1028" s="47" t="s">
        <v>178</v>
      </c>
      <c r="F1028" s="47" t="s">
        <v>94</v>
      </c>
      <c r="G1028" s="47" t="s">
        <v>665</v>
      </c>
      <c r="H1028" s="48" t="s">
        <v>16</v>
      </c>
      <c r="I1028" s="49">
        <v>25</v>
      </c>
      <c r="J1028" s="50">
        <v>3.042937257212671E-6</v>
      </c>
      <c r="K1028" s="50">
        <v>2.9599594541790688E-6</v>
      </c>
      <c r="L1028" s="50">
        <v>2.9199236734815209E-6</v>
      </c>
      <c r="M1028" s="50">
        <v>2.8396877610415165E-6</v>
      </c>
      <c r="N1028" s="50">
        <v>3.0535131207642014E-6</v>
      </c>
      <c r="O1028" s="50">
        <v>2.8682014444862711E-6</v>
      </c>
      <c r="P1028" s="50">
        <v>2.9009359692375017E-6</v>
      </c>
      <c r="Q1028" s="50">
        <v>2.8893692146574222E-6</v>
      </c>
      <c r="R1028" s="50">
        <v>2.96144E-6</v>
      </c>
      <c r="S1028" s="50">
        <v>2.8788410249999999E-6</v>
      </c>
      <c r="T1028" s="50">
        <v>2.7441276749999998E-6</v>
      </c>
      <c r="U1028" s="50">
        <v>2.8426223749999996E-6</v>
      </c>
      <c r="V1028" s="50">
        <v>3.1696072457078337E-6</v>
      </c>
      <c r="W1028" s="50">
        <v>3.9900341805413919E-6</v>
      </c>
      <c r="X1028" s="50">
        <v>5.2403131908677381E-6</v>
      </c>
      <c r="Y1028" s="50">
        <v>5.3967394853765361E-6</v>
      </c>
      <c r="Z1028" s="50">
        <v>5.3860335702253025E-6</v>
      </c>
      <c r="AA1028" s="50">
        <v>6.0019677520590918E-6</v>
      </c>
      <c r="AB1028" s="50">
        <v>6.2695061156253366E-6</v>
      </c>
      <c r="AC1028" s="50">
        <v>6.3791666832945161E-6</v>
      </c>
      <c r="AD1028" s="50">
        <v>5.606686750035791E-6</v>
      </c>
      <c r="AE1028" s="50">
        <v>4.793559330245824E-6</v>
      </c>
      <c r="AF1028" s="50">
        <v>4.6618063354968956E-6</v>
      </c>
      <c r="AG1028" s="30">
        <v>4.6347639293940685E-6</v>
      </c>
      <c r="AH1028" s="88">
        <v>3.9146084225877257E-6</v>
      </c>
    </row>
    <row r="1029" spans="1:34" ht="15" customHeight="1" x14ac:dyDescent="0.25">
      <c r="A1029" s="47" t="s">
        <v>10</v>
      </c>
      <c r="B1029" s="47" t="s">
        <v>11</v>
      </c>
      <c r="C1029" s="47" t="s">
        <v>12</v>
      </c>
      <c r="D1029" s="47" t="s">
        <v>177</v>
      </c>
      <c r="E1029" s="47" t="s">
        <v>178</v>
      </c>
      <c r="F1029" s="47" t="s">
        <v>94</v>
      </c>
      <c r="G1029" s="47" t="s">
        <v>665</v>
      </c>
      <c r="H1029" s="48" t="s">
        <v>17</v>
      </c>
      <c r="I1029" s="49">
        <v>1</v>
      </c>
      <c r="J1029" s="50">
        <v>6.4534613350966333E-3</v>
      </c>
      <c r="K1029" s="50">
        <v>6.2774820104229698E-3</v>
      </c>
      <c r="L1029" s="50">
        <v>6.1925741267196089E-3</v>
      </c>
      <c r="M1029" s="50">
        <v>6.0224098036168487E-3</v>
      </c>
      <c r="N1029" s="50">
        <v>6.4758906265167185E-3</v>
      </c>
      <c r="O1029" s="50">
        <v>6.0828816234664842E-3</v>
      </c>
      <c r="P1029" s="50">
        <v>6.1523050035588939E-3</v>
      </c>
      <c r="Q1029" s="50">
        <v>6.1277742304454612E-3</v>
      </c>
      <c r="R1029" s="50">
        <v>6.2806219519999998E-3</v>
      </c>
      <c r="S1029" s="50">
        <v>6.1054460458200011E-3</v>
      </c>
      <c r="T1029" s="50">
        <v>5.8197459731399994E-3</v>
      </c>
      <c r="U1029" s="50">
        <v>6.0286335328999996E-3</v>
      </c>
      <c r="V1029" s="50">
        <v>6.7221030466971731E-3</v>
      </c>
      <c r="W1029" s="50">
        <v>8.4620644900921839E-3</v>
      </c>
      <c r="X1029" s="50">
        <v>1.1113656215192299E-2</v>
      </c>
      <c r="Y1029" s="50">
        <v>1.1445405100586557E-2</v>
      </c>
      <c r="Z1029" s="50">
        <v>1.142269999573382E-2</v>
      </c>
      <c r="AA1029" s="50">
        <v>1.2728973208566923E-2</v>
      </c>
      <c r="AB1029" s="50">
        <v>1.3296368570018216E-2</v>
      </c>
      <c r="AC1029" s="50">
        <v>1.3528936701931012E-2</v>
      </c>
      <c r="AD1029" s="50">
        <v>1.1890661259475906E-2</v>
      </c>
      <c r="AE1029" s="50">
        <v>1.0166180627585342E-2</v>
      </c>
      <c r="AF1029" s="50">
        <v>9.8867588763218179E-3</v>
      </c>
      <c r="AG1029" s="30">
        <v>9.8294073414589393E-3</v>
      </c>
      <c r="AH1029" s="88">
        <v>8.3021015426240491E-3</v>
      </c>
    </row>
    <row r="1030" spans="1:34" ht="15" customHeight="1" x14ac:dyDescent="0.25">
      <c r="A1030" s="47" t="s">
        <v>10</v>
      </c>
      <c r="B1030" s="47" t="s">
        <v>11</v>
      </c>
      <c r="C1030" s="47" t="s">
        <v>12</v>
      </c>
      <c r="D1030" s="47" t="s">
        <v>177</v>
      </c>
      <c r="E1030" s="47" t="s">
        <v>178</v>
      </c>
      <c r="F1030" s="47" t="s">
        <v>94</v>
      </c>
      <c r="G1030" s="47" t="s">
        <v>665</v>
      </c>
      <c r="H1030" s="48" t="s">
        <v>18</v>
      </c>
      <c r="I1030" s="49">
        <v>298</v>
      </c>
      <c r="J1030" s="50">
        <v>3.6271812105975042E-6</v>
      </c>
      <c r="K1030" s="50">
        <v>3.5282716693814501E-6</v>
      </c>
      <c r="L1030" s="50">
        <v>3.4805490187899727E-6</v>
      </c>
      <c r="M1030" s="50">
        <v>3.3849078111614877E-6</v>
      </c>
      <c r="N1030" s="50">
        <v>3.6397876399509283E-6</v>
      </c>
      <c r="O1030" s="50">
        <v>3.4188961218276353E-6</v>
      </c>
      <c r="P1030" s="50">
        <v>3.4579156753311024E-6</v>
      </c>
      <c r="Q1030" s="50">
        <v>3.4441281038716475E-6</v>
      </c>
      <c r="R1030" s="50">
        <v>3.5300364799999999E-6</v>
      </c>
      <c r="S1030" s="50">
        <v>3.4315785018000003E-6</v>
      </c>
      <c r="T1030" s="50">
        <v>3.2710001885999995E-6</v>
      </c>
      <c r="U1030" s="50">
        <v>3.3884058709999998E-6</v>
      </c>
      <c r="V1030" s="50">
        <v>3.7781718368837378E-6</v>
      </c>
      <c r="W1030" s="50">
        <v>4.756120743205339E-6</v>
      </c>
      <c r="X1030" s="50">
        <v>6.2464533235143443E-6</v>
      </c>
      <c r="Y1030" s="50">
        <v>6.432913466568832E-6</v>
      </c>
      <c r="Z1030" s="50">
        <v>6.4201520157085601E-6</v>
      </c>
      <c r="AA1030" s="50">
        <v>7.1543455604544395E-6</v>
      </c>
      <c r="AB1030" s="50">
        <v>7.4732512898254013E-6</v>
      </c>
      <c r="AC1030" s="50">
        <v>7.6039666864870635E-6</v>
      </c>
      <c r="AD1030" s="50">
        <v>6.6831706060426643E-6</v>
      </c>
      <c r="AE1030" s="50">
        <v>5.7139227216530219E-6</v>
      </c>
      <c r="AF1030" s="50">
        <v>5.5568731519123017E-6</v>
      </c>
      <c r="AG1030" s="30">
        <v>5.5246386038377291E-6</v>
      </c>
      <c r="AH1030" s="88">
        <v>4.6662132397245704E-6</v>
      </c>
    </row>
    <row r="1031" spans="1:34" ht="15" customHeight="1" x14ac:dyDescent="0.25">
      <c r="A1031" s="47" t="s">
        <v>10</v>
      </c>
      <c r="B1031" s="47" t="s">
        <v>11</v>
      </c>
      <c r="C1031" s="47" t="s">
        <v>12</v>
      </c>
      <c r="D1031" s="47" t="s">
        <v>177</v>
      </c>
      <c r="E1031" s="47" t="s">
        <v>178</v>
      </c>
      <c r="F1031" s="47" t="s">
        <v>94</v>
      </c>
      <c r="G1031" s="47" t="s">
        <v>666</v>
      </c>
      <c r="H1031" s="48" t="s">
        <v>16</v>
      </c>
      <c r="I1031" s="49">
        <v>25</v>
      </c>
      <c r="J1031" s="50">
        <v>6.2631633608754921E-6</v>
      </c>
      <c r="K1031" s="50">
        <v>1.3019222620901551E-5</v>
      </c>
      <c r="L1031" s="50">
        <v>1.2033390970078747E-5</v>
      </c>
      <c r="M1031" s="50">
        <v>7.6242877500188802E-6</v>
      </c>
      <c r="N1031" s="50">
        <v>7.4487442752344182E-6</v>
      </c>
      <c r="O1031" s="50">
        <v>6.2082620127626568E-6</v>
      </c>
      <c r="P1031" s="50">
        <v>6.4279891531278444E-6</v>
      </c>
      <c r="Q1031" s="50">
        <v>4.5625877430546932E-6</v>
      </c>
      <c r="R1031" s="50">
        <v>4.2248474999999997E-6</v>
      </c>
      <c r="S1031" s="50">
        <v>4.584457524999999E-6</v>
      </c>
      <c r="T1031" s="50">
        <v>5.3649699E-6</v>
      </c>
      <c r="U1031" s="50">
        <v>4.3574985000000003E-6</v>
      </c>
      <c r="V1031" s="50">
        <v>1.3218810559191762E-5</v>
      </c>
      <c r="W1031" s="50">
        <v>1.1323489784313292E-5</v>
      </c>
      <c r="X1031" s="50">
        <v>7.9404979560993437E-6</v>
      </c>
      <c r="Y1031" s="50">
        <v>9.1232632663374824E-6</v>
      </c>
      <c r="Z1031" s="50">
        <v>1.2194378660810702E-5</v>
      </c>
      <c r="AA1031" s="50">
        <v>1.9733561385240864E-5</v>
      </c>
      <c r="AB1031" s="50">
        <v>2.2258473784213863E-5</v>
      </c>
      <c r="AC1031" s="50">
        <v>3.1553311411730537E-5</v>
      </c>
      <c r="AD1031" s="50">
        <v>2.8761281558141637E-5</v>
      </c>
      <c r="AE1031" s="50">
        <v>2.6286363626432647E-5</v>
      </c>
      <c r="AF1031" s="50">
        <v>2.2068211592081634E-5</v>
      </c>
      <c r="AG1031" s="30">
        <v>2.1151004240172281E-5</v>
      </c>
      <c r="AH1031" s="88">
        <v>2.4821943140181532E-5</v>
      </c>
    </row>
    <row r="1032" spans="1:34" ht="15" customHeight="1" x14ac:dyDescent="0.25">
      <c r="A1032" s="47" t="s">
        <v>10</v>
      </c>
      <c r="B1032" s="47" t="s">
        <v>11</v>
      </c>
      <c r="C1032" s="47" t="s">
        <v>12</v>
      </c>
      <c r="D1032" s="47" t="s">
        <v>177</v>
      </c>
      <c r="E1032" s="47" t="s">
        <v>178</v>
      </c>
      <c r="F1032" s="47" t="s">
        <v>94</v>
      </c>
      <c r="G1032" s="47" t="s">
        <v>666</v>
      </c>
      <c r="H1032" s="48" t="s">
        <v>17</v>
      </c>
      <c r="I1032" s="49">
        <v>1</v>
      </c>
      <c r="J1032" s="50">
        <v>1.3282916855744743E-2</v>
      </c>
      <c r="K1032" s="50">
        <v>2.7611167334408007E-2</v>
      </c>
      <c r="L1032" s="50">
        <v>2.5520415569343011E-2</v>
      </c>
      <c r="M1032" s="50">
        <v>1.6169589460240039E-2</v>
      </c>
      <c r="N1032" s="50">
        <v>1.5797296858917155E-2</v>
      </c>
      <c r="O1032" s="50">
        <v>1.3166482076667041E-2</v>
      </c>
      <c r="P1032" s="50">
        <v>1.3632479395953533E-2</v>
      </c>
      <c r="Q1032" s="50">
        <v>9.6763360854703936E-3</v>
      </c>
      <c r="R1032" s="50">
        <v>8.9600565779999995E-3</v>
      </c>
      <c r="S1032" s="50">
        <v>9.7227175190200011E-3</v>
      </c>
      <c r="T1032" s="50">
        <v>1.1378028163920001E-2</v>
      </c>
      <c r="U1032" s="50">
        <v>9.2413828187999994E-3</v>
      </c>
      <c r="V1032" s="50">
        <v>2.8034453433933886E-2</v>
      </c>
      <c r="W1032" s="50">
        <v>2.4014857134571632E-2</v>
      </c>
      <c r="X1032" s="50">
        <v>1.6840208065295487E-2</v>
      </c>
      <c r="Y1032" s="50">
        <v>1.9348616735248535E-2</v>
      </c>
      <c r="Z1032" s="50">
        <v>2.5861838263847331E-2</v>
      </c>
      <c r="AA1032" s="50">
        <v>4.1850936985818814E-2</v>
      </c>
      <c r="AB1032" s="50">
        <v>4.7205771201560762E-2</v>
      </c>
      <c r="AC1032" s="50">
        <v>6.691826284199813E-2</v>
      </c>
      <c r="AD1032" s="50">
        <v>6.0996925928506786E-2</v>
      </c>
      <c r="AE1032" s="50">
        <v>5.5748119978938346E-2</v>
      </c>
      <c r="AF1032" s="50">
        <v>4.6802263144486725E-2</v>
      </c>
      <c r="AG1032" s="30">
        <v>4.485704979255737E-2</v>
      </c>
      <c r="AH1032" s="88">
        <v>5.2642377011696988E-2</v>
      </c>
    </row>
    <row r="1033" spans="1:34" ht="15" customHeight="1" x14ac:dyDescent="0.25">
      <c r="A1033" s="47" t="s">
        <v>10</v>
      </c>
      <c r="B1033" s="47" t="s">
        <v>11</v>
      </c>
      <c r="C1033" s="47" t="s">
        <v>12</v>
      </c>
      <c r="D1033" s="47" t="s">
        <v>177</v>
      </c>
      <c r="E1033" s="47" t="s">
        <v>178</v>
      </c>
      <c r="F1033" s="47" t="s">
        <v>94</v>
      </c>
      <c r="G1033" s="47" t="s">
        <v>666</v>
      </c>
      <c r="H1033" s="48" t="s">
        <v>18</v>
      </c>
      <c r="I1033" s="49">
        <v>298</v>
      </c>
      <c r="J1033" s="50">
        <v>7.4656907261635866E-6</v>
      </c>
      <c r="K1033" s="50">
        <v>1.551891336411465E-5</v>
      </c>
      <c r="L1033" s="50">
        <v>1.4343802036333868E-5</v>
      </c>
      <c r="M1033" s="50">
        <v>9.0881509980225048E-6</v>
      </c>
      <c r="N1033" s="50">
        <v>8.8789031760794274E-6</v>
      </c>
      <c r="O1033" s="50">
        <v>7.4002483192130859E-6</v>
      </c>
      <c r="P1033" s="50">
        <v>7.6621630705283912E-6</v>
      </c>
      <c r="Q1033" s="50">
        <v>5.4386045897211947E-6</v>
      </c>
      <c r="R1033" s="50">
        <v>5.0360182199999993E-6</v>
      </c>
      <c r="S1033" s="50">
        <v>5.4646733697999996E-6</v>
      </c>
      <c r="T1033" s="50">
        <v>6.3950441207999995E-6</v>
      </c>
      <c r="U1033" s="50">
        <v>5.1941382119999992E-6</v>
      </c>
      <c r="V1033" s="50">
        <v>1.5756822186556579E-5</v>
      </c>
      <c r="W1033" s="50">
        <v>1.3497599822901444E-5</v>
      </c>
      <c r="X1033" s="50">
        <v>9.4650735636704191E-6</v>
      </c>
      <c r="Y1033" s="50">
        <v>1.087492981347428E-5</v>
      </c>
      <c r="Z1033" s="50">
        <v>1.4535699363686357E-5</v>
      </c>
      <c r="AA1033" s="50">
        <v>2.3522405171207111E-5</v>
      </c>
      <c r="AB1033" s="50">
        <v>2.653210075078293E-5</v>
      </c>
      <c r="AC1033" s="50">
        <v>3.7611547202782811E-5</v>
      </c>
      <c r="AD1033" s="50">
        <v>3.4283447617304832E-5</v>
      </c>
      <c r="AE1033" s="50">
        <v>3.1333345442707716E-5</v>
      </c>
      <c r="AF1033" s="50">
        <v>2.6305308217761304E-5</v>
      </c>
      <c r="AG1033" s="30">
        <v>2.5211997054285359E-5</v>
      </c>
      <c r="AH1033" s="88">
        <v>2.9587756223096391E-5</v>
      </c>
    </row>
    <row r="1034" spans="1:34" ht="15" customHeight="1" x14ac:dyDescent="0.25">
      <c r="A1034" s="47" t="s">
        <v>10</v>
      </c>
      <c r="B1034" s="47" t="s">
        <v>11</v>
      </c>
      <c r="C1034" s="47" t="s">
        <v>12</v>
      </c>
      <c r="D1034" s="47" t="s">
        <v>177</v>
      </c>
      <c r="E1034" s="47" t="s">
        <v>178</v>
      </c>
      <c r="F1034" s="47" t="s">
        <v>94</v>
      </c>
      <c r="G1034" s="47" t="s">
        <v>667</v>
      </c>
      <c r="H1034" s="48" t="s">
        <v>16</v>
      </c>
      <c r="I1034" s="49">
        <v>25</v>
      </c>
      <c r="J1034" s="50">
        <v>9.0660380029143099E-6</v>
      </c>
      <c r="K1034" s="50">
        <v>8.4205745616138582E-6</v>
      </c>
      <c r="L1034" s="50">
        <v>8.5517355342802757E-6</v>
      </c>
      <c r="M1034" s="50">
        <v>6.7424840144351023E-6</v>
      </c>
      <c r="N1034" s="50">
        <v>7.0566898561816642E-6</v>
      </c>
      <c r="O1034" s="50">
        <v>3.628083206894969E-6</v>
      </c>
      <c r="P1034" s="50">
        <v>5.4267547338331936E-6</v>
      </c>
      <c r="Q1034" s="50">
        <v>7.2505245995490911E-6</v>
      </c>
      <c r="R1034" s="50">
        <v>7.4365675000000004E-6</v>
      </c>
      <c r="S1034" s="50">
        <v>7.5772976749999996E-6</v>
      </c>
      <c r="T1034" s="50">
        <v>6.6235182249999997E-6</v>
      </c>
      <c r="U1034" s="50">
        <v>6.5754300750000014E-6</v>
      </c>
      <c r="V1034" s="50">
        <v>5.6842444486598971E-6</v>
      </c>
      <c r="W1034" s="50">
        <v>5.7120875792349261E-6</v>
      </c>
      <c r="X1034" s="50">
        <v>4.3565578906659105E-6</v>
      </c>
      <c r="Y1034" s="50">
        <v>4.3197453311158467E-6</v>
      </c>
      <c r="Z1034" s="50">
        <v>4.6987594735801901E-6</v>
      </c>
      <c r="AA1034" s="50">
        <v>9.1305748450565306E-6</v>
      </c>
      <c r="AB1034" s="50">
        <v>6.7078357298394824E-6</v>
      </c>
      <c r="AC1034" s="50">
        <v>5.5034363072948863E-6</v>
      </c>
      <c r="AD1034" s="50">
        <v>4.5221901820866132E-6</v>
      </c>
      <c r="AE1034" s="50">
        <v>4.6236202811030486E-6</v>
      </c>
      <c r="AF1034" s="50">
        <v>4.5728287812224543E-6</v>
      </c>
      <c r="AG1034" s="30">
        <v>5.2549464775249243E-6</v>
      </c>
      <c r="AH1034" s="88">
        <v>4.3473744290538048E-6</v>
      </c>
    </row>
    <row r="1035" spans="1:34" ht="15" customHeight="1" x14ac:dyDescent="0.25">
      <c r="A1035" s="47" t="s">
        <v>10</v>
      </c>
      <c r="B1035" s="47" t="s">
        <v>11</v>
      </c>
      <c r="C1035" s="47" t="s">
        <v>12</v>
      </c>
      <c r="D1035" s="47" t="s">
        <v>177</v>
      </c>
      <c r="E1035" s="47" t="s">
        <v>178</v>
      </c>
      <c r="F1035" s="47" t="s">
        <v>94</v>
      </c>
      <c r="G1035" s="47" t="s">
        <v>667</v>
      </c>
      <c r="H1035" s="48" t="s">
        <v>17</v>
      </c>
      <c r="I1035" s="49">
        <v>1</v>
      </c>
      <c r="J1035" s="50">
        <v>1.9227253396580667E-2</v>
      </c>
      <c r="K1035" s="50">
        <v>1.7858354530270668E-2</v>
      </c>
      <c r="L1035" s="50">
        <v>1.8136520721101609E-2</v>
      </c>
      <c r="M1035" s="50">
        <v>1.4299460097813963E-2</v>
      </c>
      <c r="N1035" s="50">
        <v>1.4965827846990075E-2</v>
      </c>
      <c r="O1035" s="50">
        <v>7.6944388651828495E-3</v>
      </c>
      <c r="P1035" s="50">
        <v>1.1509061439513435E-2</v>
      </c>
      <c r="Q1035" s="50">
        <v>1.5376912570723713E-2</v>
      </c>
      <c r="R1035" s="50">
        <v>1.5771472354000001E-2</v>
      </c>
      <c r="S1035" s="50">
        <v>1.6069932909139998E-2</v>
      </c>
      <c r="T1035" s="50">
        <v>1.404715745158E-2</v>
      </c>
      <c r="U1035" s="50">
        <v>1.3945172103060002E-2</v>
      </c>
      <c r="V1035" s="50">
        <v>1.2055145626717908E-2</v>
      </c>
      <c r="W1035" s="50">
        <v>1.2114195338041429E-2</v>
      </c>
      <c r="X1035" s="50">
        <v>9.2393879745242616E-3</v>
      </c>
      <c r="Y1035" s="50">
        <v>9.161315898230488E-3</v>
      </c>
      <c r="Z1035" s="50">
        <v>9.9651290915688667E-3</v>
      </c>
      <c r="AA1035" s="50">
        <v>1.9364123131395888E-2</v>
      </c>
      <c r="AB1035" s="50">
        <v>1.4225978015843575E-2</v>
      </c>
      <c r="AC1035" s="50">
        <v>1.1671687720510996E-2</v>
      </c>
      <c r="AD1035" s="50">
        <v>9.5906609381692879E-3</v>
      </c>
      <c r="AE1035" s="50">
        <v>9.8057738921633452E-3</v>
      </c>
      <c r="AF1035" s="50">
        <v>9.6980552792165792E-3</v>
      </c>
      <c r="AG1035" s="30">
        <v>1.1144690489534858E-2</v>
      </c>
      <c r="AH1035" s="88">
        <v>9.2199116891373088E-3</v>
      </c>
    </row>
    <row r="1036" spans="1:34" ht="15" customHeight="1" x14ac:dyDescent="0.25">
      <c r="A1036" s="47" t="s">
        <v>10</v>
      </c>
      <c r="B1036" s="47" t="s">
        <v>11</v>
      </c>
      <c r="C1036" s="47" t="s">
        <v>12</v>
      </c>
      <c r="D1036" s="47" t="s">
        <v>177</v>
      </c>
      <c r="E1036" s="47" t="s">
        <v>178</v>
      </c>
      <c r="F1036" s="47" t="s">
        <v>94</v>
      </c>
      <c r="G1036" s="47" t="s">
        <v>667</v>
      </c>
      <c r="H1036" s="48" t="s">
        <v>18</v>
      </c>
      <c r="I1036" s="49">
        <v>298</v>
      </c>
      <c r="J1036" s="50">
        <v>1.0806717299473856E-5</v>
      </c>
      <c r="K1036" s="50">
        <v>1.0037324877443717E-5</v>
      </c>
      <c r="L1036" s="50">
        <v>1.019366875686209E-5</v>
      </c>
      <c r="M1036" s="50">
        <v>8.0370409452066414E-6</v>
      </c>
      <c r="N1036" s="50">
        <v>8.4115743085685442E-6</v>
      </c>
      <c r="O1036" s="50">
        <v>4.3246751826188036E-6</v>
      </c>
      <c r="P1036" s="50">
        <v>6.468691642729167E-6</v>
      </c>
      <c r="Q1036" s="50">
        <v>8.6426253226625181E-6</v>
      </c>
      <c r="R1036" s="50">
        <v>8.8643884600000003E-6</v>
      </c>
      <c r="S1036" s="50">
        <v>9.032138828600001E-6</v>
      </c>
      <c r="T1036" s="50">
        <v>7.8952337242000007E-6</v>
      </c>
      <c r="U1036" s="50">
        <v>7.8379126494000007E-6</v>
      </c>
      <c r="V1036" s="50">
        <v>6.7756193828025969E-6</v>
      </c>
      <c r="W1036" s="50">
        <v>6.808808394448031E-6</v>
      </c>
      <c r="X1036" s="50">
        <v>5.1930170056737663E-6</v>
      </c>
      <c r="Y1036" s="50">
        <v>5.1491364346900898E-6</v>
      </c>
      <c r="Z1036" s="50">
        <v>5.6009212925075868E-6</v>
      </c>
      <c r="AA1036" s="50">
        <v>1.0883645215307385E-5</v>
      </c>
      <c r="AB1036" s="50">
        <v>7.995740189968663E-6</v>
      </c>
      <c r="AC1036" s="50">
        <v>6.5600960782955049E-6</v>
      </c>
      <c r="AD1036" s="50">
        <v>5.3904506970472438E-6</v>
      </c>
      <c r="AE1036" s="50">
        <v>5.5113553750748344E-6</v>
      </c>
      <c r="AF1036" s="50">
        <v>5.4508119072171653E-6</v>
      </c>
      <c r="AG1036" s="30">
        <v>6.2638962012097096E-6</v>
      </c>
      <c r="AH1036" s="88">
        <v>5.1820703194321354E-6</v>
      </c>
    </row>
    <row r="1037" spans="1:34" ht="15" customHeight="1" x14ac:dyDescent="0.25">
      <c r="A1037" s="47" t="s">
        <v>10</v>
      </c>
      <c r="B1037" s="47" t="s">
        <v>11</v>
      </c>
      <c r="C1037" s="47" t="s">
        <v>12</v>
      </c>
      <c r="D1037" s="47" t="s">
        <v>177</v>
      </c>
      <c r="E1037" s="47" t="s">
        <v>178</v>
      </c>
      <c r="F1037" s="47" t="s">
        <v>94</v>
      </c>
      <c r="G1037" s="47" t="s">
        <v>668</v>
      </c>
      <c r="H1037" s="48" t="s">
        <v>16</v>
      </c>
      <c r="I1037" s="49">
        <v>25</v>
      </c>
      <c r="J1037" s="50">
        <v>3.5614194085967195E-5</v>
      </c>
      <c r="K1037" s="50">
        <v>3.4643031248133062E-5</v>
      </c>
      <c r="L1037" s="50">
        <v>3.4174456991215339E-5</v>
      </c>
      <c r="M1037" s="50">
        <v>3.3235384931306864E-5</v>
      </c>
      <c r="N1037" s="50">
        <v>3.5737972798873004E-5</v>
      </c>
      <c r="O1037" s="50">
        <v>3.3569105862916703E-5</v>
      </c>
      <c r="P1037" s="50">
        <v>3.3952227044610112E-5</v>
      </c>
      <c r="Q1037" s="50">
        <v>3.3816851054985846E-5</v>
      </c>
      <c r="R1037" s="50">
        <v>3.2705392500000003E-5</v>
      </c>
      <c r="S1037" s="50">
        <v>3.3309904349999999E-5</v>
      </c>
      <c r="T1037" s="50">
        <v>3.4455653324999997E-5</v>
      </c>
      <c r="U1037" s="50">
        <v>3.3477337974999995E-5</v>
      </c>
      <c r="V1037" s="50">
        <v>4.7078282057617963E-5</v>
      </c>
      <c r="W1037" s="50">
        <v>4.8482737611442507E-5</v>
      </c>
      <c r="X1037" s="50">
        <v>5.2973678166665554E-5</v>
      </c>
      <c r="Y1037" s="50">
        <v>4.9363415258460859E-5</v>
      </c>
      <c r="Z1037" s="50">
        <v>4.6038092158322981E-5</v>
      </c>
      <c r="AA1037" s="50">
        <v>2.8914562821312889E-5</v>
      </c>
      <c r="AB1037" s="50">
        <v>2.7829756205555071E-5</v>
      </c>
      <c r="AC1037" s="50">
        <v>2.8937390419227547E-5</v>
      </c>
      <c r="AD1037" s="50">
        <v>2.5078379275444848E-5</v>
      </c>
      <c r="AE1037" s="50">
        <v>3.1240990254261077E-5</v>
      </c>
      <c r="AF1037" s="50">
        <v>1.8480446253447727E-5</v>
      </c>
      <c r="AG1037" s="30">
        <v>1.7349407637819837E-5</v>
      </c>
      <c r="AH1037" s="88">
        <v>1.8762188087968998E-5</v>
      </c>
    </row>
    <row r="1038" spans="1:34" ht="15" customHeight="1" x14ac:dyDescent="0.25">
      <c r="A1038" s="47" t="s">
        <v>10</v>
      </c>
      <c r="B1038" s="47" t="s">
        <v>11</v>
      </c>
      <c r="C1038" s="47" t="s">
        <v>12</v>
      </c>
      <c r="D1038" s="47" t="s">
        <v>177</v>
      </c>
      <c r="E1038" s="47" t="s">
        <v>178</v>
      </c>
      <c r="F1038" s="47" t="s">
        <v>94</v>
      </c>
      <c r="G1038" s="47" t="s">
        <v>668</v>
      </c>
      <c r="H1038" s="48" t="s">
        <v>17</v>
      </c>
      <c r="I1038" s="49">
        <v>1</v>
      </c>
      <c r="J1038" s="50">
        <v>7.5530582817519246E-2</v>
      </c>
      <c r="K1038" s="50">
        <v>7.347094067104061E-2</v>
      </c>
      <c r="L1038" s="50">
        <v>7.2477188386969496E-2</v>
      </c>
      <c r="M1038" s="50">
        <v>7.0485604362315588E-2</v>
      </c>
      <c r="N1038" s="50">
        <v>7.5793092711849891E-2</v>
      </c>
      <c r="O1038" s="50">
        <v>7.1193359714073742E-2</v>
      </c>
      <c r="P1038" s="50">
        <v>7.2005883116209118E-2</v>
      </c>
      <c r="Q1038" s="50">
        <v>7.1718777717413987E-2</v>
      </c>
      <c r="R1038" s="50">
        <v>6.9361596413999999E-2</v>
      </c>
      <c r="S1038" s="50">
        <v>7.0643645145479994E-2</v>
      </c>
      <c r="T1038" s="50">
        <v>7.3073549571659999E-2</v>
      </c>
      <c r="U1038" s="50">
        <v>7.0998738377379994E-2</v>
      </c>
      <c r="V1038" s="50">
        <v>9.9843620587796195E-2</v>
      </c>
      <c r="W1038" s="50">
        <v>0.10282218992634727</v>
      </c>
      <c r="X1038" s="50">
        <v>0.1123465766558643</v>
      </c>
      <c r="Y1038" s="50">
        <v>0.10468993108014378</v>
      </c>
      <c r="Z1038" s="50">
        <v>9.7637585849371364E-2</v>
      </c>
      <c r="AA1038" s="50">
        <v>6.1322004831440374E-2</v>
      </c>
      <c r="AB1038" s="50">
        <v>5.9021346960741197E-2</v>
      </c>
      <c r="AC1038" s="50">
        <v>6.1370417601097786E-2</v>
      </c>
      <c r="AD1038" s="50">
        <v>5.3186226767363426E-2</v>
      </c>
      <c r="AE1038" s="50">
        <v>6.6255892131236893E-2</v>
      </c>
      <c r="AF1038" s="50">
        <v>3.9193330414311937E-2</v>
      </c>
      <c r="AG1038" s="30">
        <v>3.6794623718288309E-2</v>
      </c>
      <c r="AH1038" s="88">
        <v>3.9790848496964647E-2</v>
      </c>
    </row>
    <row r="1039" spans="1:34" ht="15" customHeight="1" x14ac:dyDescent="0.25">
      <c r="A1039" s="47" t="s">
        <v>10</v>
      </c>
      <c r="B1039" s="47" t="s">
        <v>11</v>
      </c>
      <c r="C1039" s="47" t="s">
        <v>12</v>
      </c>
      <c r="D1039" s="47" t="s">
        <v>177</v>
      </c>
      <c r="E1039" s="47" t="s">
        <v>178</v>
      </c>
      <c r="F1039" s="47" t="s">
        <v>94</v>
      </c>
      <c r="G1039" s="47" t="s">
        <v>668</v>
      </c>
      <c r="H1039" s="48" t="s">
        <v>18</v>
      </c>
      <c r="I1039" s="49">
        <v>298</v>
      </c>
      <c r="J1039" s="50">
        <v>4.2452119350472897E-5</v>
      </c>
      <c r="K1039" s="50">
        <v>4.1294493247774616E-5</v>
      </c>
      <c r="L1039" s="50">
        <v>4.0735952733528689E-5</v>
      </c>
      <c r="M1039" s="50">
        <v>3.9616578838117772E-5</v>
      </c>
      <c r="N1039" s="50">
        <v>4.2599663576256623E-5</v>
      </c>
      <c r="O1039" s="50">
        <v>4.0014374188596714E-5</v>
      </c>
      <c r="P1039" s="50">
        <v>4.0471054637175256E-5</v>
      </c>
      <c r="Q1039" s="50">
        <v>4.0309686457543129E-5</v>
      </c>
      <c r="R1039" s="50">
        <v>3.8984827859999999E-5</v>
      </c>
      <c r="S1039" s="50">
        <v>3.9705405985199994E-5</v>
      </c>
      <c r="T1039" s="50">
        <v>4.1071138763399995E-5</v>
      </c>
      <c r="U1039" s="50">
        <v>3.9904986866199995E-5</v>
      </c>
      <c r="V1039" s="50">
        <v>5.6117312212680613E-5</v>
      </c>
      <c r="W1039" s="50">
        <v>5.7791423232839464E-5</v>
      </c>
      <c r="X1039" s="50">
        <v>6.3144624374665364E-5</v>
      </c>
      <c r="Y1039" s="50">
        <v>5.8841190988085347E-5</v>
      </c>
      <c r="Z1039" s="50">
        <v>5.4877405852720995E-5</v>
      </c>
      <c r="AA1039" s="50">
        <v>3.446615888300497E-5</v>
      </c>
      <c r="AB1039" s="50">
        <v>3.3173069397021647E-5</v>
      </c>
      <c r="AC1039" s="50">
        <v>3.4493369379719245E-5</v>
      </c>
      <c r="AD1039" s="50">
        <v>2.9893428096330259E-5</v>
      </c>
      <c r="AE1039" s="50">
        <v>3.7239260383079207E-5</v>
      </c>
      <c r="AF1039" s="50">
        <v>2.2028691934109693E-5</v>
      </c>
      <c r="AG1039" s="30">
        <v>2.0680493904281248E-5</v>
      </c>
      <c r="AH1039" s="88">
        <v>2.2364528200859046E-5</v>
      </c>
    </row>
    <row r="1040" spans="1:34" ht="15" customHeight="1" x14ac:dyDescent="0.25">
      <c r="A1040" s="47" t="s">
        <v>10</v>
      </c>
      <c r="B1040" s="47" t="s">
        <v>11</v>
      </c>
      <c r="C1040" s="47" t="s">
        <v>12</v>
      </c>
      <c r="D1040" s="47" t="s">
        <v>177</v>
      </c>
      <c r="E1040" s="47" t="s">
        <v>178</v>
      </c>
      <c r="F1040" s="47" t="s">
        <v>94</v>
      </c>
      <c r="G1040" s="47" t="s">
        <v>669</v>
      </c>
      <c r="H1040" s="48" t="s">
        <v>16</v>
      </c>
      <c r="I1040" s="49">
        <v>25</v>
      </c>
      <c r="J1040" s="50">
        <v>4.9932349749984659E-5</v>
      </c>
      <c r="K1040" s="50">
        <v>4.8570745374890042E-5</v>
      </c>
      <c r="L1040" s="50">
        <v>4.7913787825218183E-5</v>
      </c>
      <c r="M1040" s="50">
        <v>4.6597175846786108E-5</v>
      </c>
      <c r="N1040" s="50">
        <v>5.0105891848662963E-5</v>
      </c>
      <c r="O1040" s="50">
        <v>4.7065064302602642E-5</v>
      </c>
      <c r="P1040" s="50">
        <v>4.7602213642407038E-5</v>
      </c>
      <c r="Q1040" s="50">
        <v>4.7412411754840733E-5</v>
      </c>
      <c r="R1040" s="50">
        <v>4.9820417499999999E-5</v>
      </c>
      <c r="S1040" s="50">
        <v>4.6251572499999998E-5</v>
      </c>
      <c r="T1040" s="50">
        <v>4.4791807499999991E-5</v>
      </c>
      <c r="U1040" s="50">
        <v>4.1811465000000002E-5</v>
      </c>
      <c r="V1040" s="50">
        <v>2.0901399514016489E-5</v>
      </c>
      <c r="W1040" s="50">
        <v>2.300994911916553E-5</v>
      </c>
      <c r="X1040" s="50">
        <v>1.9798997491885368E-5</v>
      </c>
      <c r="Y1040" s="50">
        <v>1.7489567294895546E-5</v>
      </c>
      <c r="Z1040" s="50">
        <v>1.9885914848866134E-5</v>
      </c>
      <c r="AA1040" s="50">
        <v>1.6477406790961411E-5</v>
      </c>
      <c r="AB1040" s="50">
        <v>1.2117050313479234E-6</v>
      </c>
      <c r="AC1040" s="50">
        <v>1.6112719892279361E-5</v>
      </c>
      <c r="AD1040" s="50">
        <v>3.1777114079679064E-5</v>
      </c>
      <c r="AE1040" s="50">
        <v>3.70336409785015E-5</v>
      </c>
      <c r="AF1040" s="50">
        <v>3.3763252500126841E-5</v>
      </c>
      <c r="AG1040" s="30">
        <v>3.4596572750296882E-5</v>
      </c>
      <c r="AH1040" s="88">
        <v>2.7781123458892893E-5</v>
      </c>
    </row>
    <row r="1041" spans="1:34" ht="15" customHeight="1" x14ac:dyDescent="0.25">
      <c r="A1041" s="47" t="s">
        <v>10</v>
      </c>
      <c r="B1041" s="47" t="s">
        <v>11</v>
      </c>
      <c r="C1041" s="47" t="s">
        <v>12</v>
      </c>
      <c r="D1041" s="47" t="s">
        <v>177</v>
      </c>
      <c r="E1041" s="47" t="s">
        <v>178</v>
      </c>
      <c r="F1041" s="47" t="s">
        <v>94</v>
      </c>
      <c r="G1041" s="47" t="s">
        <v>669</v>
      </c>
      <c r="H1041" s="48" t="s">
        <v>17</v>
      </c>
      <c r="I1041" s="49">
        <v>1</v>
      </c>
      <c r="J1041" s="50">
        <v>0.10589652734976746</v>
      </c>
      <c r="K1041" s="50">
        <v>0.1030088367910668</v>
      </c>
      <c r="L1041" s="50">
        <v>0.10161556121972273</v>
      </c>
      <c r="M1041" s="50">
        <v>9.8823290535863986E-2</v>
      </c>
      <c r="N1041" s="50">
        <v>0.10626457543264442</v>
      </c>
      <c r="O1041" s="50">
        <v>9.9815588372959688E-2</v>
      </c>
      <c r="P1041" s="50">
        <v>0.10095477469281684</v>
      </c>
      <c r="Q1041" s="50">
        <v>0.10055224284966623</v>
      </c>
      <c r="R1041" s="50">
        <v>0.105659141434</v>
      </c>
      <c r="S1041" s="50">
        <v>9.8090334958E-2</v>
      </c>
      <c r="T1041" s="50">
        <v>9.4994465346000007E-2</v>
      </c>
      <c r="U1041" s="50">
        <v>8.8673754972000002E-2</v>
      </c>
      <c r="V1041" s="50">
        <v>4.4327688089326162E-2</v>
      </c>
      <c r="W1041" s="50">
        <v>4.8799500091926254E-2</v>
      </c>
      <c r="X1041" s="50">
        <v>4.1989713880790487E-2</v>
      </c>
      <c r="Y1041" s="50">
        <v>3.7091874319014465E-2</v>
      </c>
      <c r="Z1041" s="50">
        <v>4.2174048211475301E-2</v>
      </c>
      <c r="AA1041" s="50">
        <v>3.4945284322270967E-2</v>
      </c>
      <c r="AB1041" s="50">
        <v>2.5697840304826761E-3</v>
      </c>
      <c r="AC1041" s="50">
        <v>3.4171856347546069E-2</v>
      </c>
      <c r="AD1041" s="50">
        <v>6.7392903540183347E-2</v>
      </c>
      <c r="AE1041" s="50">
        <v>7.8540945787205982E-2</v>
      </c>
      <c r="AF1041" s="50">
        <v>7.1605105902268998E-2</v>
      </c>
      <c r="AG1041" s="30">
        <v>7.3372411488829642E-2</v>
      </c>
      <c r="AH1041" s="88">
        <v>5.8918206631620049E-2</v>
      </c>
    </row>
    <row r="1042" spans="1:34" ht="15" customHeight="1" x14ac:dyDescent="0.25">
      <c r="A1042" s="47" t="s">
        <v>10</v>
      </c>
      <c r="B1042" s="47" t="s">
        <v>11</v>
      </c>
      <c r="C1042" s="47" t="s">
        <v>12</v>
      </c>
      <c r="D1042" s="47" t="s">
        <v>177</v>
      </c>
      <c r="E1042" s="47" t="s">
        <v>178</v>
      </c>
      <c r="F1042" s="47" t="s">
        <v>94</v>
      </c>
      <c r="G1042" s="47" t="s">
        <v>669</v>
      </c>
      <c r="H1042" s="48" t="s">
        <v>18</v>
      </c>
      <c r="I1042" s="49">
        <v>298</v>
      </c>
      <c r="J1042" s="50">
        <v>5.9519360901981711E-5</v>
      </c>
      <c r="K1042" s="50">
        <v>5.7896328486868934E-5</v>
      </c>
      <c r="L1042" s="50">
        <v>5.7113235087660073E-5</v>
      </c>
      <c r="M1042" s="50">
        <v>5.5543833609369047E-5</v>
      </c>
      <c r="N1042" s="50">
        <v>5.9726223083606259E-5</v>
      </c>
      <c r="O1042" s="50">
        <v>5.6101556648702349E-5</v>
      </c>
      <c r="P1042" s="50">
        <v>5.6741838661749189E-5</v>
      </c>
      <c r="Q1042" s="50">
        <v>5.6515594811770147E-5</v>
      </c>
      <c r="R1042" s="50">
        <v>5.9385937659999993E-5</v>
      </c>
      <c r="S1042" s="50">
        <v>5.5131874419999995E-5</v>
      </c>
      <c r="T1042" s="50">
        <v>5.3391834539999989E-5</v>
      </c>
      <c r="U1042" s="50">
        <v>4.9839266279999991E-5</v>
      </c>
      <c r="V1042" s="50">
        <v>2.4914468220707654E-5</v>
      </c>
      <c r="W1042" s="50">
        <v>2.7427859350045313E-5</v>
      </c>
      <c r="X1042" s="50">
        <v>2.3600405010327367E-5</v>
      </c>
      <c r="Y1042" s="50">
        <v>2.084756421551549E-5</v>
      </c>
      <c r="Z1042" s="50">
        <v>2.3704010499848436E-5</v>
      </c>
      <c r="AA1042" s="50">
        <v>1.9641068894826005E-5</v>
      </c>
      <c r="AB1042" s="50">
        <v>1.4443523973667249E-6</v>
      </c>
      <c r="AC1042" s="50">
        <v>1.9206362111597003E-5</v>
      </c>
      <c r="AD1042" s="50">
        <v>3.7878319982977444E-5</v>
      </c>
      <c r="AE1042" s="50">
        <v>4.414410004637379E-5</v>
      </c>
      <c r="AF1042" s="50">
        <v>4.0245796980151191E-5</v>
      </c>
      <c r="AG1042" s="30">
        <v>4.1239114718353892E-5</v>
      </c>
      <c r="AH1042" s="88">
        <v>3.3115099163000332E-5</v>
      </c>
    </row>
    <row r="1043" spans="1:34" ht="15" customHeight="1" x14ac:dyDescent="0.25">
      <c r="A1043" s="47" t="s">
        <v>10</v>
      </c>
      <c r="B1043" s="47" t="s">
        <v>11</v>
      </c>
      <c r="C1043" s="47" t="s">
        <v>12</v>
      </c>
      <c r="D1043" s="47" t="s">
        <v>177</v>
      </c>
      <c r="E1043" s="47" t="s">
        <v>178</v>
      </c>
      <c r="F1043" s="47" t="s">
        <v>94</v>
      </c>
      <c r="G1043" s="47" t="s">
        <v>670</v>
      </c>
      <c r="H1043" s="48" t="s">
        <v>16</v>
      </c>
      <c r="I1043" s="49">
        <v>25</v>
      </c>
      <c r="J1043" s="50">
        <v>3.163848050058781E-4</v>
      </c>
      <c r="K1043" s="50">
        <v>1.3135043677752346E-4</v>
      </c>
      <c r="L1043" s="50">
        <v>1.3098611425387194E-4</v>
      </c>
      <c r="M1043" s="50">
        <v>2.3583887305532214E-4</v>
      </c>
      <c r="N1043" s="50">
        <v>3.0987161268471663E-4</v>
      </c>
      <c r="O1043" s="50">
        <v>2.9002447368323473E-4</v>
      </c>
      <c r="P1043" s="50">
        <v>2.7803553669648856E-4</v>
      </c>
      <c r="Q1043" s="50">
        <v>2.5421169858445239E-4</v>
      </c>
      <c r="R1043" s="50">
        <v>2.3128305782499998E-4</v>
      </c>
      <c r="S1043" s="50">
        <v>2.5172130160000002E-4</v>
      </c>
      <c r="T1043" s="50">
        <v>2.58632163925E-4</v>
      </c>
      <c r="U1043" s="50">
        <v>2.6022160439999998E-4</v>
      </c>
      <c r="V1043" s="50">
        <v>1.6734548078925135E-4</v>
      </c>
      <c r="W1043" s="50">
        <v>1.7695304786694211E-4</v>
      </c>
      <c r="X1043" s="50">
        <v>1.6562639189466035E-4</v>
      </c>
      <c r="Y1043" s="50">
        <v>1.726538611733557E-4</v>
      </c>
      <c r="Z1043" s="50">
        <v>1.7507829483038396E-4</v>
      </c>
      <c r="AA1043" s="50">
        <v>1.237811409094073E-4</v>
      </c>
      <c r="AB1043" s="50">
        <v>1.8861755430948734E-4</v>
      </c>
      <c r="AC1043" s="50">
        <v>1.9565792650794734E-4</v>
      </c>
      <c r="AD1043" s="50">
        <v>1.653598792019696E-4</v>
      </c>
      <c r="AE1043" s="50">
        <v>1.7700823772892987E-4</v>
      </c>
      <c r="AF1043" s="50">
        <v>1.7126036677416463E-4</v>
      </c>
      <c r="AG1043" s="30">
        <v>1.5513381562960515E-4</v>
      </c>
      <c r="AH1043" s="88">
        <v>1.7300056665294861E-4</v>
      </c>
    </row>
    <row r="1044" spans="1:34" ht="15" customHeight="1" x14ac:dyDescent="0.25">
      <c r="A1044" s="47" t="s">
        <v>10</v>
      </c>
      <c r="B1044" s="47" t="s">
        <v>11</v>
      </c>
      <c r="C1044" s="47" t="s">
        <v>12</v>
      </c>
      <c r="D1044" s="47" t="s">
        <v>177</v>
      </c>
      <c r="E1044" s="47" t="s">
        <v>178</v>
      </c>
      <c r="F1044" s="47" t="s">
        <v>94</v>
      </c>
      <c r="G1044" s="47" t="s">
        <v>670</v>
      </c>
      <c r="H1044" s="48" t="s">
        <v>17</v>
      </c>
      <c r="I1044" s="49">
        <v>1</v>
      </c>
      <c r="J1044" s="50">
        <v>0.67098889445646615</v>
      </c>
      <c r="K1044" s="50">
        <v>0.27856800631777173</v>
      </c>
      <c r="L1044" s="50">
        <v>0.27779535110961162</v>
      </c>
      <c r="M1044" s="50">
        <v>0.50016708197572723</v>
      </c>
      <c r="N1044" s="50">
        <v>0.65717571618174708</v>
      </c>
      <c r="O1044" s="50">
        <v>0.6150839037874043</v>
      </c>
      <c r="P1044" s="50">
        <v>0.58965776622591293</v>
      </c>
      <c r="Q1044" s="50">
        <v>0.53913217035790673</v>
      </c>
      <c r="R1044" s="50">
        <v>0.49050510903525996</v>
      </c>
      <c r="S1044" s="50">
        <v>0.53385053643327995</v>
      </c>
      <c r="T1044" s="50">
        <v>0.54850709325213998</v>
      </c>
      <c r="U1044" s="50">
        <v>0.55187797861151999</v>
      </c>
      <c r="V1044" s="50">
        <v>0.35490629565784426</v>
      </c>
      <c r="W1044" s="50">
        <v>0.37528202391621079</v>
      </c>
      <c r="X1044" s="50">
        <v>0.35126045193019567</v>
      </c>
      <c r="Y1044" s="50">
        <v>0.36616430877645278</v>
      </c>
      <c r="Z1044" s="50">
        <v>0.37130604767627834</v>
      </c>
      <c r="AA1044" s="50">
        <v>0.26251504364067096</v>
      </c>
      <c r="AB1044" s="50">
        <v>0.40002010917956077</v>
      </c>
      <c r="AC1044" s="50">
        <v>0.41495133053805466</v>
      </c>
      <c r="AD1044" s="50">
        <v>0.35069523181153711</v>
      </c>
      <c r="AE1044" s="50">
        <v>0.37539907057551453</v>
      </c>
      <c r="AF1044" s="50">
        <v>0.36320898585464839</v>
      </c>
      <c r="AG1044" s="30">
        <v>0.32900779618726661</v>
      </c>
      <c r="AH1044" s="88">
        <v>0.36689960175757341</v>
      </c>
    </row>
    <row r="1045" spans="1:34" ht="15" customHeight="1" x14ac:dyDescent="0.25">
      <c r="A1045" s="47" t="s">
        <v>10</v>
      </c>
      <c r="B1045" s="47" t="s">
        <v>11</v>
      </c>
      <c r="C1045" s="47" t="s">
        <v>12</v>
      </c>
      <c r="D1045" s="47" t="s">
        <v>177</v>
      </c>
      <c r="E1045" s="47" t="s">
        <v>178</v>
      </c>
      <c r="F1045" s="47" t="s">
        <v>94</v>
      </c>
      <c r="G1045" s="47" t="s">
        <v>670</v>
      </c>
      <c r="H1045" s="48" t="s">
        <v>18</v>
      </c>
      <c r="I1045" s="49">
        <v>298</v>
      </c>
      <c r="J1045" s="50">
        <v>3.7713068756700663E-4</v>
      </c>
      <c r="K1045" s="50">
        <v>1.5656972063880794E-4</v>
      </c>
      <c r="L1045" s="50">
        <v>1.5613544819061535E-4</v>
      </c>
      <c r="M1045" s="50">
        <v>2.8111993668194401E-4</v>
      </c>
      <c r="N1045" s="50">
        <v>3.6936696232018224E-4</v>
      </c>
      <c r="O1045" s="50">
        <v>3.4570917263041586E-4</v>
      </c>
      <c r="P1045" s="50">
        <v>3.3141835974221436E-4</v>
      </c>
      <c r="Q1045" s="50">
        <v>3.030203447126673E-4</v>
      </c>
      <c r="R1045" s="50">
        <v>2.7568940492740001E-4</v>
      </c>
      <c r="S1045" s="50">
        <v>3.0005179150719997E-4</v>
      </c>
      <c r="T1045" s="50">
        <v>3.0828953939860001E-4</v>
      </c>
      <c r="U1045" s="50">
        <v>3.1018415244479997E-4</v>
      </c>
      <c r="V1045" s="50">
        <v>1.9947581310078758E-4</v>
      </c>
      <c r="W1045" s="50">
        <v>2.1092803305739499E-4</v>
      </c>
      <c r="X1045" s="50">
        <v>1.9742665913843516E-4</v>
      </c>
      <c r="Y1045" s="50">
        <v>2.0580340251864001E-4</v>
      </c>
      <c r="Z1045" s="50">
        <v>2.0869332743781772E-4</v>
      </c>
      <c r="AA1045" s="50">
        <v>1.4754711996401351E-4</v>
      </c>
      <c r="AB1045" s="50">
        <v>2.2483212473690893E-4</v>
      </c>
      <c r="AC1045" s="50">
        <v>2.3322424839747325E-4</v>
      </c>
      <c r="AD1045" s="50">
        <v>1.9710897600874779E-4</v>
      </c>
      <c r="AE1045" s="50">
        <v>2.1099381937288449E-4</v>
      </c>
      <c r="AF1045" s="50">
        <v>2.0414235719480429E-4</v>
      </c>
      <c r="AG1045" s="30">
        <v>1.8491950823048937E-4</v>
      </c>
      <c r="AH1045" s="88">
        <v>2.062166754503148E-4</v>
      </c>
    </row>
    <row r="1046" spans="1:34" ht="15" customHeight="1" x14ac:dyDescent="0.25">
      <c r="A1046" s="47" t="s">
        <v>10</v>
      </c>
      <c r="B1046" s="47" t="s">
        <v>11</v>
      </c>
      <c r="C1046" s="47" t="s">
        <v>12</v>
      </c>
      <c r="D1046" s="47" t="s">
        <v>177</v>
      </c>
      <c r="E1046" s="47" t="s">
        <v>178</v>
      </c>
      <c r="F1046" s="47" t="s">
        <v>94</v>
      </c>
      <c r="G1046" s="47" t="s">
        <v>671</v>
      </c>
      <c r="H1046" s="48" t="s">
        <v>16</v>
      </c>
      <c r="I1046" s="49">
        <v>25</v>
      </c>
      <c r="J1046" s="50">
        <v>2.7009556549513654E-4</v>
      </c>
      <c r="K1046" s="50">
        <v>3.8834807871415033E-4</v>
      </c>
      <c r="L1046" s="50">
        <v>3.9928320556093243E-4</v>
      </c>
      <c r="M1046" s="50">
        <v>2.5640674194894503E-4</v>
      </c>
      <c r="N1046" s="50">
        <v>2.6668985859120092E-4</v>
      </c>
      <c r="O1046" s="50">
        <v>2.4752218611493755E-4</v>
      </c>
      <c r="P1046" s="50">
        <v>2.5376574118401139E-4</v>
      </c>
      <c r="Q1046" s="50">
        <v>2.6071331486498108E-4</v>
      </c>
      <c r="R1046" s="50">
        <v>2.5327909249999998E-4</v>
      </c>
      <c r="S1046" s="50">
        <v>2.41551646875E-4</v>
      </c>
      <c r="T1046" s="50">
        <v>2.4342589427499999E-4</v>
      </c>
      <c r="U1046" s="50">
        <v>2.46408363125E-4</v>
      </c>
      <c r="V1046" s="50">
        <v>2.1201400051198876E-4</v>
      </c>
      <c r="W1046" s="50">
        <v>2.1924040523489075E-4</v>
      </c>
      <c r="X1046" s="50">
        <v>1.8503398397384118E-4</v>
      </c>
      <c r="Y1046" s="50">
        <v>1.877636310861851E-4</v>
      </c>
      <c r="Z1046" s="50">
        <v>1.9368714941380043E-4</v>
      </c>
      <c r="AA1046" s="50">
        <v>1.9710780090949809E-4</v>
      </c>
      <c r="AB1046" s="50">
        <v>1.9103449711168968E-4</v>
      </c>
      <c r="AC1046" s="50">
        <v>2.1401926241992027E-4</v>
      </c>
      <c r="AD1046" s="50">
        <v>1.6243013576026902E-4</v>
      </c>
      <c r="AE1046" s="50">
        <v>1.9159305866732343E-4</v>
      </c>
      <c r="AF1046" s="50">
        <v>2.0440722398613304E-4</v>
      </c>
      <c r="AG1046" s="30">
        <v>2.2595373107363767E-4</v>
      </c>
      <c r="AH1046" s="88">
        <v>2.032361588689216E-4</v>
      </c>
    </row>
    <row r="1047" spans="1:34" ht="15" customHeight="1" x14ac:dyDescent="0.25">
      <c r="A1047" s="47" t="s">
        <v>10</v>
      </c>
      <c r="B1047" s="47" t="s">
        <v>11</v>
      </c>
      <c r="C1047" s="47" t="s">
        <v>12</v>
      </c>
      <c r="D1047" s="47" t="s">
        <v>177</v>
      </c>
      <c r="E1047" s="47" t="s">
        <v>178</v>
      </c>
      <c r="F1047" s="47" t="s">
        <v>94</v>
      </c>
      <c r="G1047" s="47" t="s">
        <v>671</v>
      </c>
      <c r="H1047" s="48" t="s">
        <v>17</v>
      </c>
      <c r="I1047" s="49">
        <v>1</v>
      </c>
      <c r="J1047" s="50">
        <v>0.57281867530208552</v>
      </c>
      <c r="K1047" s="50">
        <v>0.82360860533697</v>
      </c>
      <c r="L1047" s="50">
        <v>0.8467998223536255</v>
      </c>
      <c r="M1047" s="50">
        <v>0.54378741832532262</v>
      </c>
      <c r="N1047" s="50">
        <v>0.5655958521002189</v>
      </c>
      <c r="O1047" s="50">
        <v>0.52494505231255961</v>
      </c>
      <c r="P1047" s="50">
        <v>0.53818638390305129</v>
      </c>
      <c r="Q1047" s="50">
        <v>0.55292079816565187</v>
      </c>
      <c r="R1047" s="50">
        <v>0.53715429937400005</v>
      </c>
      <c r="S1047" s="50">
        <v>0.51228273269250002</v>
      </c>
      <c r="T1047" s="50">
        <v>0.51625763657841994</v>
      </c>
      <c r="U1047" s="50">
        <v>0.52258285651549996</v>
      </c>
      <c r="V1047" s="50">
        <v>0.44963929228582572</v>
      </c>
      <c r="W1047" s="50">
        <v>0.46496505142215627</v>
      </c>
      <c r="X1047" s="50">
        <v>0.39242007321172234</v>
      </c>
      <c r="Y1047" s="50">
        <v>0.39820910880758137</v>
      </c>
      <c r="Z1047" s="50">
        <v>0.41077170647678796</v>
      </c>
      <c r="AA1047" s="50">
        <v>0.41802622416886359</v>
      </c>
      <c r="AB1047" s="50">
        <v>0.40514596147447152</v>
      </c>
      <c r="AC1047" s="50">
        <v>0.45389205174016689</v>
      </c>
      <c r="AD1047" s="50">
        <v>0.34448183192037857</v>
      </c>
      <c r="AE1047" s="50">
        <v>0.40633055882165953</v>
      </c>
      <c r="AF1047" s="50">
        <v>0.43350684062979089</v>
      </c>
      <c r="AG1047" s="30">
        <v>0.47920267286097085</v>
      </c>
      <c r="AH1047" s="88">
        <v>0.43102324572920891</v>
      </c>
    </row>
    <row r="1048" spans="1:34" ht="15" customHeight="1" x14ac:dyDescent="0.25">
      <c r="A1048" s="47" t="s">
        <v>10</v>
      </c>
      <c r="B1048" s="47" t="s">
        <v>11</v>
      </c>
      <c r="C1048" s="47" t="s">
        <v>12</v>
      </c>
      <c r="D1048" s="47" t="s">
        <v>177</v>
      </c>
      <c r="E1048" s="47" t="s">
        <v>178</v>
      </c>
      <c r="F1048" s="47" t="s">
        <v>94</v>
      </c>
      <c r="G1048" s="47" t="s">
        <v>671</v>
      </c>
      <c r="H1048" s="48" t="s">
        <v>18</v>
      </c>
      <c r="I1048" s="49">
        <v>298</v>
      </c>
      <c r="J1048" s="50">
        <v>3.2195391407020276E-4</v>
      </c>
      <c r="K1048" s="50">
        <v>4.6291090982726721E-4</v>
      </c>
      <c r="L1048" s="50">
        <v>4.7594558102863148E-4</v>
      </c>
      <c r="M1048" s="50">
        <v>3.0563683640314246E-4</v>
      </c>
      <c r="N1048" s="50">
        <v>3.1789431144071148E-4</v>
      </c>
      <c r="O1048" s="50">
        <v>2.9504644584900559E-4</v>
      </c>
      <c r="P1048" s="50">
        <v>3.0248876349134155E-4</v>
      </c>
      <c r="Q1048" s="50">
        <v>3.1077027131905748E-4</v>
      </c>
      <c r="R1048" s="50">
        <v>3.0190867826000001E-4</v>
      </c>
      <c r="S1048" s="50">
        <v>2.8792956307500001E-4</v>
      </c>
      <c r="T1048" s="50">
        <v>2.9016366597579997E-4</v>
      </c>
      <c r="U1048" s="50">
        <v>2.9371876884499998E-4</v>
      </c>
      <c r="V1048" s="50">
        <v>2.5272068861029059E-4</v>
      </c>
      <c r="W1048" s="50">
        <v>2.6133456303998974E-4</v>
      </c>
      <c r="X1048" s="50">
        <v>2.2056050889681872E-4</v>
      </c>
      <c r="Y1048" s="50">
        <v>2.2381424825473271E-4</v>
      </c>
      <c r="Z1048" s="50">
        <v>2.3087508210125013E-4</v>
      </c>
      <c r="AA1048" s="50">
        <v>2.3495249868412177E-4</v>
      </c>
      <c r="AB1048" s="50">
        <v>2.2771312055713409E-4</v>
      </c>
      <c r="AC1048" s="50">
        <v>2.5511096080454494E-4</v>
      </c>
      <c r="AD1048" s="50">
        <v>1.9361672182624068E-4</v>
      </c>
      <c r="AE1048" s="50">
        <v>2.2837892593144957E-4</v>
      </c>
      <c r="AF1048" s="50">
        <v>2.436534109914706E-4</v>
      </c>
      <c r="AG1048" s="30">
        <v>2.6933684743977619E-4</v>
      </c>
      <c r="AH1048" s="88">
        <v>2.4225750137175459E-4</v>
      </c>
    </row>
    <row r="1049" spans="1:34" ht="15" customHeight="1" x14ac:dyDescent="0.25">
      <c r="A1049" s="47" t="s">
        <v>10</v>
      </c>
      <c r="B1049" s="47" t="s">
        <v>11</v>
      </c>
      <c r="C1049" s="47" t="s">
        <v>12</v>
      </c>
      <c r="D1049" s="47" t="s">
        <v>177</v>
      </c>
      <c r="E1049" s="47" t="s">
        <v>178</v>
      </c>
      <c r="F1049" s="47" t="s">
        <v>94</v>
      </c>
      <c r="G1049" s="47" t="s">
        <v>672</v>
      </c>
      <c r="H1049" s="48" t="s">
        <v>16</v>
      </c>
      <c r="I1049" s="49">
        <v>25</v>
      </c>
      <c r="J1049" s="50">
        <v>1.4885961672648059E-4</v>
      </c>
      <c r="K1049" s="50">
        <v>1.4579207044618304E-4</v>
      </c>
      <c r="L1049" s="50">
        <v>1.5990301310015879E-4</v>
      </c>
      <c r="M1049" s="50">
        <v>1.7055597067637475E-4</v>
      </c>
      <c r="N1049" s="50">
        <v>1.7626428203730804E-4</v>
      </c>
      <c r="O1049" s="50">
        <v>1.7676870380107791E-4</v>
      </c>
      <c r="P1049" s="50">
        <v>1.7569514340718903E-4</v>
      </c>
      <c r="Q1049" s="50">
        <v>1.78385281206299E-4</v>
      </c>
      <c r="R1049" s="50">
        <v>1.6818470027256998E-4</v>
      </c>
      <c r="S1049" s="50">
        <v>1.6188314851883117E-4</v>
      </c>
      <c r="T1049" s="50">
        <v>1.6231850358592681E-4</v>
      </c>
      <c r="U1049" s="50">
        <v>1.6368966084445025E-4</v>
      </c>
      <c r="V1049" s="50">
        <v>1.5293021399460645E-4</v>
      </c>
      <c r="W1049" s="50">
        <v>1.5808821554370197E-4</v>
      </c>
      <c r="X1049" s="50">
        <v>1.6842644739006806E-4</v>
      </c>
      <c r="Y1049" s="50">
        <v>1.7286732347035136E-4</v>
      </c>
      <c r="Z1049" s="50">
        <v>1.68159613248519E-4</v>
      </c>
      <c r="AA1049" s="50">
        <v>1.5467818647042615E-4</v>
      </c>
      <c r="AB1049" s="50">
        <v>1.5725510841529868E-4</v>
      </c>
      <c r="AC1049" s="50">
        <v>1.6433815698832247E-4</v>
      </c>
      <c r="AD1049" s="50">
        <v>1.3873925076320119E-4</v>
      </c>
      <c r="AE1049" s="50">
        <v>1.6260112887704652E-4</v>
      </c>
      <c r="AF1049" s="50">
        <v>2.0189661340050676E-4</v>
      </c>
      <c r="AG1049" s="30">
        <v>2.3071087820762727E-4</v>
      </c>
      <c r="AH1049" s="88">
        <v>3.3338141001395096E-4</v>
      </c>
    </row>
    <row r="1050" spans="1:34" ht="15" customHeight="1" x14ac:dyDescent="0.25">
      <c r="A1050" s="47" t="s">
        <v>10</v>
      </c>
      <c r="B1050" s="47" t="s">
        <v>11</v>
      </c>
      <c r="C1050" s="47" t="s">
        <v>12</v>
      </c>
      <c r="D1050" s="47" t="s">
        <v>177</v>
      </c>
      <c r="E1050" s="47" t="s">
        <v>178</v>
      </c>
      <c r="F1050" s="47" t="s">
        <v>94</v>
      </c>
      <c r="G1050" s="47" t="s">
        <v>672</v>
      </c>
      <c r="H1050" s="48" t="s">
        <v>17</v>
      </c>
      <c r="I1050" s="49">
        <v>1</v>
      </c>
      <c r="J1050" s="50">
        <v>0.31570147515351998</v>
      </c>
      <c r="K1050" s="50">
        <v>0.309195823002265</v>
      </c>
      <c r="L1050" s="50">
        <v>0.3391223101828168</v>
      </c>
      <c r="M1050" s="50">
        <v>0.36171510261045564</v>
      </c>
      <c r="N1050" s="50">
        <v>0.37382128934472292</v>
      </c>
      <c r="O1050" s="50">
        <v>0.37489106702132596</v>
      </c>
      <c r="P1050" s="50">
        <v>0.3726142601379665</v>
      </c>
      <c r="Q1050" s="50">
        <v>0.37831950438231893</v>
      </c>
      <c r="R1050" s="50">
        <v>0.35668611233806641</v>
      </c>
      <c r="S1050" s="50">
        <v>0.34332178137873715</v>
      </c>
      <c r="T1050" s="50">
        <v>0.34424508240503354</v>
      </c>
      <c r="U1050" s="50">
        <v>0.34715303271891002</v>
      </c>
      <c r="V1050" s="50">
        <v>0.32433439783976137</v>
      </c>
      <c r="W1050" s="50">
        <v>0.33527348752508312</v>
      </c>
      <c r="X1050" s="50">
        <v>0.35719880962485634</v>
      </c>
      <c r="Y1050" s="50">
        <v>0.36661701961592114</v>
      </c>
      <c r="Z1050" s="50">
        <v>0.3566329077774591</v>
      </c>
      <c r="AA1050" s="50">
        <v>0.32804149786647974</v>
      </c>
      <c r="AB1050" s="50">
        <v>0.3335066339271654</v>
      </c>
      <c r="AC1050" s="50">
        <v>0.34852836334083431</v>
      </c>
      <c r="AD1050" s="50">
        <v>0.2942382030185971</v>
      </c>
      <c r="AE1050" s="50">
        <v>0.34484447412244024</v>
      </c>
      <c r="AF1050" s="50">
        <v>0.42818233769979475</v>
      </c>
      <c r="AG1050" s="30">
        <v>0.48929163050273594</v>
      </c>
      <c r="AH1050" s="88">
        <v>0.70703529435758716</v>
      </c>
    </row>
    <row r="1051" spans="1:34" ht="15" customHeight="1" x14ac:dyDescent="0.25">
      <c r="A1051" s="47" t="s">
        <v>10</v>
      </c>
      <c r="B1051" s="47" t="s">
        <v>11</v>
      </c>
      <c r="C1051" s="47" t="s">
        <v>12</v>
      </c>
      <c r="D1051" s="47" t="s">
        <v>177</v>
      </c>
      <c r="E1051" s="47" t="s">
        <v>178</v>
      </c>
      <c r="F1051" s="47" t="s">
        <v>94</v>
      </c>
      <c r="G1051" s="47" t="s">
        <v>672</v>
      </c>
      <c r="H1051" s="48" t="s">
        <v>18</v>
      </c>
      <c r="I1051" s="49">
        <v>298</v>
      </c>
      <c r="J1051" s="50">
        <v>1.7744066313796485E-4</v>
      </c>
      <c r="K1051" s="50">
        <v>1.7378414797185023E-4</v>
      </c>
      <c r="L1051" s="50">
        <v>1.9060439161538927E-4</v>
      </c>
      <c r="M1051" s="50">
        <v>2.0330271704623872E-4</v>
      </c>
      <c r="N1051" s="50">
        <v>2.101070241884712E-4</v>
      </c>
      <c r="O1051" s="50">
        <v>2.1070829493088488E-4</v>
      </c>
      <c r="P1051" s="50">
        <v>2.0942861094136933E-4</v>
      </c>
      <c r="Q1051" s="50">
        <v>2.126352551979084E-4</v>
      </c>
      <c r="R1051" s="50">
        <v>2.0047616272490343E-4</v>
      </c>
      <c r="S1051" s="50">
        <v>1.9296471303444679E-4</v>
      </c>
      <c r="T1051" s="50">
        <v>1.9348365627442477E-4</v>
      </c>
      <c r="U1051" s="50">
        <v>1.9511807572658468E-4</v>
      </c>
      <c r="V1051" s="50">
        <v>1.8229281508157086E-4</v>
      </c>
      <c r="W1051" s="50">
        <v>1.8844115292809279E-4</v>
      </c>
      <c r="X1051" s="50">
        <v>2.0076432528896116E-4</v>
      </c>
      <c r="Y1051" s="50">
        <v>2.0605784957665886E-4</v>
      </c>
      <c r="Z1051" s="50">
        <v>2.0044625899223471E-4</v>
      </c>
      <c r="AA1051" s="50">
        <v>1.8437639827274796E-4</v>
      </c>
      <c r="AB1051" s="50">
        <v>1.8744808923103602E-4</v>
      </c>
      <c r="AC1051" s="50">
        <v>1.9589108313008041E-4</v>
      </c>
      <c r="AD1051" s="50">
        <v>1.6537718690973587E-4</v>
      </c>
      <c r="AE1051" s="50">
        <v>1.9382054562143948E-4</v>
      </c>
      <c r="AF1051" s="50">
        <v>2.406607631734041E-4</v>
      </c>
      <c r="AG1051" s="30">
        <v>2.7500736682349174E-4</v>
      </c>
      <c r="AH1051" s="88">
        <v>3.9739064073662962E-4</v>
      </c>
    </row>
    <row r="1052" spans="1:34" ht="15" customHeight="1" x14ac:dyDescent="0.25">
      <c r="A1052" s="51" t="s">
        <v>10</v>
      </c>
      <c r="B1052" s="51" t="s">
        <v>11</v>
      </c>
      <c r="C1052" s="51" t="s">
        <v>12</v>
      </c>
      <c r="D1052" s="51" t="s">
        <v>177</v>
      </c>
      <c r="E1052" s="51" t="s">
        <v>178</v>
      </c>
      <c r="F1052" s="51" t="s">
        <v>94</v>
      </c>
      <c r="G1052" s="51" t="s">
        <v>673</v>
      </c>
      <c r="H1052" s="52" t="s">
        <v>16</v>
      </c>
      <c r="I1052" s="53">
        <v>25</v>
      </c>
      <c r="J1052" s="54">
        <v>8.1530714016973989E-4</v>
      </c>
      <c r="K1052" s="54">
        <v>7.9850612697270117E-4</v>
      </c>
      <c r="L1052" s="54">
        <v>8.7579204610449221E-4</v>
      </c>
      <c r="M1052" s="54">
        <v>9.341385108261708E-4</v>
      </c>
      <c r="N1052" s="54">
        <v>9.6540304793318508E-4</v>
      </c>
      <c r="O1052" s="54">
        <v>9.6816577616467203E-4</v>
      </c>
      <c r="P1052" s="54">
        <v>9.6228586411203421E-4</v>
      </c>
      <c r="Q1052" s="54">
        <v>9.7701980340253328E-4</v>
      </c>
      <c r="R1052" s="54">
        <v>9.2115101472743015E-4</v>
      </c>
      <c r="S1052" s="54">
        <v>8.8663728795616891E-4</v>
      </c>
      <c r="T1052" s="54">
        <v>8.8902173648907311E-4</v>
      </c>
      <c r="U1052" s="54">
        <v>8.9653159260554981E-4</v>
      </c>
      <c r="V1052" s="54">
        <v>8.3764136310281916E-4</v>
      </c>
      <c r="W1052" s="54">
        <v>8.6589317375302375E-4</v>
      </c>
      <c r="X1052" s="54">
        <v>9.2251854809643759E-4</v>
      </c>
      <c r="Y1052" s="54">
        <v>9.4684246288145456E-4</v>
      </c>
      <c r="Z1052" s="54">
        <v>9.2105702320733132E-4</v>
      </c>
      <c r="AA1052" s="54">
        <v>8.9621364811767485E-4</v>
      </c>
      <c r="AB1052" s="54">
        <v>8.4830647404444146E-4</v>
      </c>
      <c r="AC1052" s="54">
        <v>8.6590680591984925E-4</v>
      </c>
      <c r="AD1052" s="54">
        <v>6.6500724495743239E-4</v>
      </c>
      <c r="AE1052" s="54">
        <v>7.1652580757405697E-4</v>
      </c>
      <c r="AF1052" s="54">
        <v>7.0201896843257556E-4</v>
      </c>
      <c r="AG1052" s="30">
        <v>6.4717749199836227E-4</v>
      </c>
      <c r="AH1052" s="88">
        <v>6.1187243309404659E-4</v>
      </c>
    </row>
    <row r="1053" spans="1:34" ht="14.25" x14ac:dyDescent="0.25">
      <c r="A1053" s="47" t="s">
        <v>10</v>
      </c>
      <c r="B1053" s="47" t="s">
        <v>11</v>
      </c>
      <c r="C1053" s="47" t="s">
        <v>12</v>
      </c>
      <c r="D1053" s="47" t="s">
        <v>177</v>
      </c>
      <c r="E1053" s="47" t="s">
        <v>178</v>
      </c>
      <c r="F1053" s="47" t="s">
        <v>94</v>
      </c>
      <c r="G1053" s="47" t="s">
        <v>673</v>
      </c>
      <c r="H1053" s="48" t="s">
        <v>17</v>
      </c>
      <c r="I1053" s="49">
        <v>1</v>
      </c>
      <c r="J1053" s="50">
        <v>1.7291033828719842</v>
      </c>
      <c r="K1053" s="50">
        <v>1.6934717940837047</v>
      </c>
      <c r="L1053" s="50">
        <v>1.8573797713784073</v>
      </c>
      <c r="M1053" s="50">
        <v>1.9811209537601431</v>
      </c>
      <c r="N1053" s="50">
        <v>2.0474267840566989</v>
      </c>
      <c r="O1053" s="50">
        <v>2.0532859780900363</v>
      </c>
      <c r="P1053" s="50">
        <v>2.0408158606088027</v>
      </c>
      <c r="Q1053" s="50">
        <v>2.0720635990560923</v>
      </c>
      <c r="R1053" s="50">
        <v>1.9535770720339336</v>
      </c>
      <c r="S1053" s="50">
        <v>1.8803803602974432</v>
      </c>
      <c r="T1053" s="50">
        <v>1.8854372987460264</v>
      </c>
      <c r="U1053" s="50">
        <v>1.9013642015978498</v>
      </c>
      <c r="V1053" s="50">
        <v>1.7764698028684589</v>
      </c>
      <c r="W1053" s="50">
        <v>1.8363862428954125</v>
      </c>
      <c r="X1053" s="50">
        <v>1.9564773368029251</v>
      </c>
      <c r="Y1053" s="50">
        <v>2.0080634952789889</v>
      </c>
      <c r="Z1053" s="50">
        <v>1.9533777348181078</v>
      </c>
      <c r="AA1053" s="50">
        <v>1.9006899049279651</v>
      </c>
      <c r="AB1053" s="50">
        <v>1.7990883701534512</v>
      </c>
      <c r="AC1053" s="50">
        <v>1.8364151539948164</v>
      </c>
      <c r="AD1053" s="50">
        <v>1.4103473651057223</v>
      </c>
      <c r="AE1053" s="50">
        <v>1.5196079327030598</v>
      </c>
      <c r="AF1053" s="50">
        <v>1.4888418282518061</v>
      </c>
      <c r="AG1053" s="30">
        <v>1.372534025030127</v>
      </c>
      <c r="AH1053" s="88">
        <v>1.2976590561058541</v>
      </c>
    </row>
    <row r="1054" spans="1:34" ht="14.25" x14ac:dyDescent="0.25">
      <c r="A1054" s="47" t="s">
        <v>10</v>
      </c>
      <c r="B1054" s="47" t="s">
        <v>11</v>
      </c>
      <c r="C1054" s="47" t="s">
        <v>12</v>
      </c>
      <c r="D1054" s="47" t="s">
        <v>177</v>
      </c>
      <c r="E1054" s="47" t="s">
        <v>178</v>
      </c>
      <c r="F1054" s="47" t="s">
        <v>94</v>
      </c>
      <c r="G1054" s="47" t="s">
        <v>673</v>
      </c>
      <c r="H1054" s="48" t="s">
        <v>18</v>
      </c>
      <c r="I1054" s="49">
        <v>298</v>
      </c>
      <c r="J1054" s="50">
        <v>9.7184611108232992E-4</v>
      </c>
      <c r="K1054" s="50">
        <v>9.5181930335145996E-4</v>
      </c>
      <c r="L1054" s="50">
        <v>1.0439441189565547E-3</v>
      </c>
      <c r="M1054" s="50">
        <v>1.1134931049047957E-3</v>
      </c>
      <c r="N1054" s="50">
        <v>1.1507604331363567E-3</v>
      </c>
      <c r="O1054" s="50">
        <v>1.154053605188289E-3</v>
      </c>
      <c r="P1054" s="50">
        <v>1.1470447500215449E-3</v>
      </c>
      <c r="Q1054" s="50">
        <v>1.1646076056558196E-3</v>
      </c>
      <c r="R1054" s="50">
        <v>1.0980120095550967E-3</v>
      </c>
      <c r="S1054" s="50">
        <v>1.0568716472437534E-3</v>
      </c>
      <c r="T1054" s="50">
        <v>1.0597139098949752E-3</v>
      </c>
      <c r="U1054" s="50">
        <v>1.0686656583858152E-3</v>
      </c>
      <c r="V1054" s="50">
        <v>9.984685048185604E-4</v>
      </c>
      <c r="W1054" s="50">
        <v>1.0321446631136042E-3</v>
      </c>
      <c r="X1054" s="50">
        <v>1.0996421093309539E-3</v>
      </c>
      <c r="Y1054" s="50">
        <v>1.128636215754694E-3</v>
      </c>
      <c r="Z1054" s="50">
        <v>1.0978999716631389E-3</v>
      </c>
      <c r="AA1054" s="50">
        <v>1.0682866685562686E-3</v>
      </c>
      <c r="AB1054" s="50">
        <v>1.0111813170609741E-3</v>
      </c>
      <c r="AC1054" s="50">
        <v>1.0321609126564605E-3</v>
      </c>
      <c r="AD1054" s="50">
        <v>7.9268863598925935E-4</v>
      </c>
      <c r="AE1054" s="50">
        <v>8.5409876262827603E-4</v>
      </c>
      <c r="AF1054" s="50">
        <v>8.3680661037163024E-4</v>
      </c>
      <c r="AG1054" s="30">
        <v>7.7143557046204804E-4</v>
      </c>
      <c r="AH1054" s="88">
        <v>7.293519402481036E-4</v>
      </c>
    </row>
    <row r="1055" spans="1:34" ht="14.25" x14ac:dyDescent="0.25">
      <c r="A1055" s="47" t="s">
        <v>10</v>
      </c>
      <c r="B1055" s="47" t="s">
        <v>11</v>
      </c>
      <c r="C1055" s="47" t="s">
        <v>12</v>
      </c>
      <c r="D1055" s="47" t="s">
        <v>177</v>
      </c>
      <c r="E1055" s="47" t="s">
        <v>178</v>
      </c>
      <c r="F1055" s="47" t="s">
        <v>94</v>
      </c>
      <c r="G1055" s="47" t="s">
        <v>674</v>
      </c>
      <c r="H1055" s="48" t="s">
        <v>16</v>
      </c>
      <c r="I1055" s="49">
        <v>25</v>
      </c>
      <c r="J1055" s="50">
        <v>6.1045512850276787E-4</v>
      </c>
      <c r="K1055" s="50">
        <v>5.9371477857531854E-4</v>
      </c>
      <c r="L1055" s="50">
        <v>5.9291076236612443E-4</v>
      </c>
      <c r="M1055" s="50">
        <v>6.0220899879432775E-4</v>
      </c>
      <c r="N1055" s="50">
        <v>6.5192361094407539E-4</v>
      </c>
      <c r="O1055" s="50">
        <v>6.1666792233689924E-4</v>
      </c>
      <c r="P1055" s="50">
        <v>6.6633660568760523E-4</v>
      </c>
      <c r="Q1055" s="50">
        <v>6.4949665099663535E-4</v>
      </c>
      <c r="R1055" s="50">
        <v>6.3486699057500005E-4</v>
      </c>
      <c r="S1055" s="50">
        <v>6.3606197504999999E-4</v>
      </c>
      <c r="T1055" s="50">
        <v>6.6038060572499991E-4</v>
      </c>
      <c r="U1055" s="50">
        <v>6.7710090112499996E-4</v>
      </c>
      <c r="V1055" s="50">
        <v>6.4884444561053641E-4</v>
      </c>
      <c r="W1055" s="50">
        <v>6.4375397981676684E-4</v>
      </c>
      <c r="X1055" s="50">
        <v>6.5822713192000069E-4</v>
      </c>
      <c r="Y1055" s="50">
        <v>6.6367705115466026E-4</v>
      </c>
      <c r="Z1055" s="50">
        <v>6.5170201982032896E-4</v>
      </c>
      <c r="AA1055" s="50">
        <v>6.5570048271314707E-4</v>
      </c>
      <c r="AB1055" s="50">
        <v>6.2878202734455797E-4</v>
      </c>
      <c r="AC1055" s="50">
        <v>6.4777567000860487E-4</v>
      </c>
      <c r="AD1055" s="50">
        <v>6.2029202870431967E-4</v>
      </c>
      <c r="AE1055" s="50">
        <v>6.334329866566564E-4</v>
      </c>
      <c r="AF1055" s="50">
        <v>6.1808438163543948E-4</v>
      </c>
      <c r="AG1055" s="30">
        <v>6.0506162623474445E-4</v>
      </c>
      <c r="AH1055" s="88">
        <v>6.3917198590535791E-4</v>
      </c>
    </row>
    <row r="1056" spans="1:34" ht="14.25" x14ac:dyDescent="0.25">
      <c r="A1056" s="47" t="s">
        <v>10</v>
      </c>
      <c r="B1056" s="47" t="s">
        <v>11</v>
      </c>
      <c r="C1056" s="47" t="s">
        <v>12</v>
      </c>
      <c r="D1056" s="47" t="s">
        <v>177</v>
      </c>
      <c r="E1056" s="47" t="s">
        <v>178</v>
      </c>
      <c r="F1056" s="47" t="s">
        <v>94</v>
      </c>
      <c r="G1056" s="47" t="s">
        <v>674</v>
      </c>
      <c r="H1056" s="48" t="s">
        <v>17</v>
      </c>
      <c r="I1056" s="49">
        <v>1</v>
      </c>
      <c r="J1056" s="50">
        <v>1.2946532365286703</v>
      </c>
      <c r="K1056" s="50">
        <v>1.2591503024025357</v>
      </c>
      <c r="L1056" s="50">
        <v>1.2574451448260766</v>
      </c>
      <c r="M1056" s="50">
        <v>1.2771648446430104</v>
      </c>
      <c r="N1056" s="50">
        <v>1.3825995940901952</v>
      </c>
      <c r="O1056" s="50">
        <v>1.307829329692096</v>
      </c>
      <c r="P1056" s="50">
        <v>1.4131666733422732</v>
      </c>
      <c r="Q1056" s="50">
        <v>1.3774524974336644</v>
      </c>
      <c r="R1056" s="50">
        <v>1.34642591361146</v>
      </c>
      <c r="S1056" s="50">
        <v>1.34896023668604</v>
      </c>
      <c r="T1056" s="50">
        <v>1.4005351886215798</v>
      </c>
      <c r="U1056" s="50">
        <v>1.4359955911058999</v>
      </c>
      <c r="V1056" s="50">
        <v>1.3760693002508257</v>
      </c>
      <c r="W1056" s="50">
        <v>1.3652734403953992</v>
      </c>
      <c r="X1056" s="50">
        <v>1.3959681013759375</v>
      </c>
      <c r="Y1056" s="50">
        <v>1.4075262900888035</v>
      </c>
      <c r="Z1056" s="50">
        <v>1.3821296436349537</v>
      </c>
      <c r="AA1056" s="50">
        <v>1.3906095837380423</v>
      </c>
      <c r="AB1056" s="50">
        <v>1.3335209235923386</v>
      </c>
      <c r="AC1056" s="50">
        <v>1.3738026409542492</v>
      </c>
      <c r="AD1056" s="50">
        <v>1.3155153344761212</v>
      </c>
      <c r="AE1056" s="50">
        <v>1.3433846781014369</v>
      </c>
      <c r="AF1056" s="50">
        <v>1.3108333565724402</v>
      </c>
      <c r="AG1056" s="30">
        <v>1.283214696918646</v>
      </c>
      <c r="AH1056" s="88">
        <v>1.3555559477080832</v>
      </c>
    </row>
    <row r="1057" spans="1:34" ht="14.25" x14ac:dyDescent="0.25">
      <c r="A1057" s="47" t="s">
        <v>10</v>
      </c>
      <c r="B1057" s="47" t="s">
        <v>11</v>
      </c>
      <c r="C1057" s="47" t="s">
        <v>12</v>
      </c>
      <c r="D1057" s="47" t="s">
        <v>177</v>
      </c>
      <c r="E1057" s="47" t="s">
        <v>178</v>
      </c>
      <c r="F1057" s="47" t="s">
        <v>94</v>
      </c>
      <c r="G1057" s="47" t="s">
        <v>674</v>
      </c>
      <c r="H1057" s="48" t="s">
        <v>18</v>
      </c>
      <c r="I1057" s="49">
        <v>298</v>
      </c>
      <c r="J1057" s="50">
        <v>7.2766251317529936E-4</v>
      </c>
      <c r="K1057" s="50">
        <v>7.0770801606177987E-4</v>
      </c>
      <c r="L1057" s="50">
        <v>7.067496287404203E-4</v>
      </c>
      <c r="M1057" s="50">
        <v>7.1783312656283885E-4</v>
      </c>
      <c r="N1057" s="50">
        <v>7.770929442453378E-4</v>
      </c>
      <c r="O1057" s="50">
        <v>7.3506816342558401E-4</v>
      </c>
      <c r="P1057" s="50">
        <v>7.9427323397962546E-4</v>
      </c>
      <c r="Q1057" s="50">
        <v>7.7420000798798935E-4</v>
      </c>
      <c r="R1057" s="50">
        <v>7.5676145276539993E-4</v>
      </c>
      <c r="S1057" s="50">
        <v>7.5818587425960002E-4</v>
      </c>
      <c r="T1057" s="50">
        <v>7.8717368202419987E-4</v>
      </c>
      <c r="U1057" s="50">
        <v>8.0710427414099994E-4</v>
      </c>
      <c r="V1057" s="50">
        <v>7.734225791677595E-4</v>
      </c>
      <c r="W1057" s="50">
        <v>7.6735474394158611E-4</v>
      </c>
      <c r="X1057" s="50">
        <v>7.8460674124864089E-4</v>
      </c>
      <c r="Y1057" s="50">
        <v>7.9110304497635503E-4</v>
      </c>
      <c r="Z1057" s="50">
        <v>7.7682880762583223E-4</v>
      </c>
      <c r="AA1057" s="50">
        <v>7.8159497539407143E-4</v>
      </c>
      <c r="AB1057" s="50">
        <v>7.4950817659471321E-4</v>
      </c>
      <c r="AC1057" s="50">
        <v>7.7214859865025714E-4</v>
      </c>
      <c r="AD1057" s="50">
        <v>7.3938809821554909E-4</v>
      </c>
      <c r="AE1057" s="50">
        <v>7.5505212009473459E-4</v>
      </c>
      <c r="AF1057" s="50">
        <v>7.36756582909444E-4</v>
      </c>
      <c r="AG1057" s="30">
        <v>7.2123345847181536E-4</v>
      </c>
      <c r="AH1057" s="88">
        <v>7.6189300719918681E-4</v>
      </c>
    </row>
    <row r="1058" spans="1:34" ht="14.25" x14ac:dyDescent="0.25">
      <c r="A1058" s="47" t="s">
        <v>10</v>
      </c>
      <c r="B1058" s="47" t="s">
        <v>11</v>
      </c>
      <c r="C1058" s="47" t="s">
        <v>12</v>
      </c>
      <c r="D1058" s="47" t="s">
        <v>177</v>
      </c>
      <c r="E1058" s="47" t="s">
        <v>178</v>
      </c>
      <c r="F1058" s="47" t="s">
        <v>94</v>
      </c>
      <c r="G1058" s="47" t="s">
        <v>675</v>
      </c>
      <c r="H1058" s="48" t="s">
        <v>16</v>
      </c>
      <c r="I1058" s="49">
        <v>25</v>
      </c>
      <c r="J1058" s="50">
        <v>3.2776896075063127E-4</v>
      </c>
      <c r="K1058" s="50">
        <v>3.2263314729544831E-4</v>
      </c>
      <c r="L1058" s="50">
        <v>3.2837867632564798E-4</v>
      </c>
      <c r="M1058" s="50">
        <v>3.327961432488814E-4</v>
      </c>
      <c r="N1058" s="50">
        <v>3.4134060994453784E-4</v>
      </c>
      <c r="O1058" s="50">
        <v>3.4008883972811522E-4</v>
      </c>
      <c r="P1058" s="50">
        <v>3.5045390588360069E-4</v>
      </c>
      <c r="Q1058" s="50">
        <v>3.5510651665397774E-4</v>
      </c>
      <c r="R1058" s="50">
        <v>3.4383967665E-4</v>
      </c>
      <c r="S1058" s="50">
        <v>3.3199592995E-4</v>
      </c>
      <c r="T1058" s="50">
        <v>3.4240368274999995E-4</v>
      </c>
      <c r="U1058" s="50">
        <v>3.4674194529999997E-4</v>
      </c>
      <c r="V1058" s="50">
        <v>3.2844493236993208E-4</v>
      </c>
      <c r="W1058" s="50">
        <v>3.3893036840004293E-4</v>
      </c>
      <c r="X1058" s="50">
        <v>3.496763641290412E-4</v>
      </c>
      <c r="Y1058" s="50">
        <v>3.5967402257818741E-4</v>
      </c>
      <c r="Z1058" s="50">
        <v>3.4891787695441064E-4</v>
      </c>
      <c r="AA1058" s="50">
        <v>3.2671111149672628E-4</v>
      </c>
      <c r="AB1058" s="50">
        <v>3.0745609567121618E-4</v>
      </c>
      <c r="AC1058" s="50">
        <v>3.1801004384344393E-4</v>
      </c>
      <c r="AD1058" s="50">
        <v>2.2860502668922635E-4</v>
      </c>
      <c r="AE1058" s="50">
        <v>2.5463303393980364E-4</v>
      </c>
      <c r="AF1058" s="50">
        <v>2.8115013343367852E-4</v>
      </c>
      <c r="AG1058" s="30">
        <v>2.7559962666271235E-4</v>
      </c>
      <c r="AH1058" s="88">
        <v>2.8518686014646815E-4</v>
      </c>
    </row>
    <row r="1059" spans="1:34" ht="14.25" x14ac:dyDescent="0.25">
      <c r="A1059" s="47" t="s">
        <v>10</v>
      </c>
      <c r="B1059" s="47" t="s">
        <v>11</v>
      </c>
      <c r="C1059" s="47" t="s">
        <v>12</v>
      </c>
      <c r="D1059" s="47" t="s">
        <v>177</v>
      </c>
      <c r="E1059" s="47" t="s">
        <v>178</v>
      </c>
      <c r="F1059" s="47" t="s">
        <v>94</v>
      </c>
      <c r="G1059" s="47" t="s">
        <v>675</v>
      </c>
      <c r="H1059" s="48" t="s">
        <v>17</v>
      </c>
      <c r="I1059" s="49">
        <v>1</v>
      </c>
      <c r="J1059" s="50">
        <v>0.6951324119599388</v>
      </c>
      <c r="K1059" s="50">
        <v>0.68424037878418675</v>
      </c>
      <c r="L1059" s="50">
        <v>0.69642549675143417</v>
      </c>
      <c r="M1059" s="50">
        <v>0.70579406060222771</v>
      </c>
      <c r="N1059" s="50">
        <v>0.72391516557037572</v>
      </c>
      <c r="O1059" s="50">
        <v>0.72126041129538665</v>
      </c>
      <c r="P1059" s="50">
        <v>0.74324264359794046</v>
      </c>
      <c r="Q1059" s="50">
        <v>0.75310990051975613</v>
      </c>
      <c r="R1059" s="50">
        <v>0.72921518623931991</v>
      </c>
      <c r="S1059" s="50">
        <v>0.70409696823795997</v>
      </c>
      <c r="T1059" s="50">
        <v>0.72616973037619992</v>
      </c>
      <c r="U1059" s="50">
        <v>0.73537031759224003</v>
      </c>
      <c r="V1059" s="50">
        <v>0.69656601257015194</v>
      </c>
      <c r="W1059" s="50">
        <v>0.718803525302811</v>
      </c>
      <c r="X1059" s="50">
        <v>0.74159363304487058</v>
      </c>
      <c r="Y1059" s="50">
        <v>0.76279666708381999</v>
      </c>
      <c r="Z1059" s="50">
        <v>0.73998503344491395</v>
      </c>
      <c r="AA1059" s="50">
        <v>0.6928889252622572</v>
      </c>
      <c r="AB1059" s="50">
        <v>0.65205288769951542</v>
      </c>
      <c r="AC1059" s="50">
        <v>0.67443570098317607</v>
      </c>
      <c r="AD1059" s="50">
        <v>0.48482554060251121</v>
      </c>
      <c r="AE1059" s="50">
        <v>0.54002573837953549</v>
      </c>
      <c r="AF1059" s="50">
        <v>0.59626320298614544</v>
      </c>
      <c r="AG1059" s="30">
        <v>0.58449168822628028</v>
      </c>
      <c r="AH1059" s="88">
        <v>0.60482429299862972</v>
      </c>
    </row>
    <row r="1060" spans="1:34" ht="14.25" x14ac:dyDescent="0.25">
      <c r="A1060" s="47" t="s">
        <v>10</v>
      </c>
      <c r="B1060" s="47" t="s">
        <v>11</v>
      </c>
      <c r="C1060" s="47" t="s">
        <v>12</v>
      </c>
      <c r="D1060" s="47" t="s">
        <v>177</v>
      </c>
      <c r="E1060" s="47" t="s">
        <v>178</v>
      </c>
      <c r="F1060" s="47" t="s">
        <v>94</v>
      </c>
      <c r="G1060" s="47" t="s">
        <v>675</v>
      </c>
      <c r="H1060" s="48" t="s">
        <v>18</v>
      </c>
      <c r="I1060" s="49">
        <v>298</v>
      </c>
      <c r="J1060" s="50">
        <v>3.9070060121475247E-4</v>
      </c>
      <c r="K1060" s="50">
        <v>3.8457871157617445E-4</v>
      </c>
      <c r="L1060" s="50">
        <v>3.914273821801724E-4</v>
      </c>
      <c r="M1060" s="50">
        <v>3.9669300275266658E-4</v>
      </c>
      <c r="N1060" s="50">
        <v>4.0687800705388905E-4</v>
      </c>
      <c r="O1060" s="50">
        <v>4.0538589695591332E-4</v>
      </c>
      <c r="P1060" s="50">
        <v>4.1774105581325203E-4</v>
      </c>
      <c r="Q1060" s="50">
        <v>4.2328696785154146E-4</v>
      </c>
      <c r="R1060" s="50">
        <v>4.0985689456679998E-4</v>
      </c>
      <c r="S1060" s="50">
        <v>3.9573914850039995E-4</v>
      </c>
      <c r="T1060" s="50">
        <v>4.0814518983799998E-4</v>
      </c>
      <c r="U1060" s="50">
        <v>4.1331639879759998E-4</v>
      </c>
      <c r="V1060" s="50">
        <v>3.9150635938495904E-4</v>
      </c>
      <c r="W1060" s="50">
        <v>4.0400499913285112E-4</v>
      </c>
      <c r="X1060" s="50">
        <v>4.1681422604181721E-4</v>
      </c>
      <c r="Y1060" s="50">
        <v>4.2873143491319943E-4</v>
      </c>
      <c r="Z1060" s="50">
        <v>4.1591010932965749E-4</v>
      </c>
      <c r="AA1060" s="50">
        <v>3.8943964490409779E-4</v>
      </c>
      <c r="AB1060" s="50">
        <v>3.6648766604008981E-4</v>
      </c>
      <c r="AC1060" s="50">
        <v>3.7906797226138519E-4</v>
      </c>
      <c r="AD1060" s="50">
        <v>2.7249719181355784E-4</v>
      </c>
      <c r="AE1060" s="50">
        <v>3.0352257645624588E-4</v>
      </c>
      <c r="AF1060" s="50">
        <v>3.3513095905294486E-4</v>
      </c>
      <c r="AG1060" s="30">
        <v>3.2851475498195317E-4</v>
      </c>
      <c r="AH1060" s="88">
        <v>3.3994273729459011E-4</v>
      </c>
    </row>
    <row r="1061" spans="1:34" ht="14.25" x14ac:dyDescent="0.25">
      <c r="A1061" s="47" t="s">
        <v>10</v>
      </c>
      <c r="B1061" s="47" t="s">
        <v>11</v>
      </c>
      <c r="C1061" s="47" t="s">
        <v>12</v>
      </c>
      <c r="D1061" s="47" t="s">
        <v>177</v>
      </c>
      <c r="E1061" s="47" t="s">
        <v>178</v>
      </c>
      <c r="F1061" s="47" t="s">
        <v>94</v>
      </c>
      <c r="G1061" s="47" t="s">
        <v>676</v>
      </c>
      <c r="H1061" s="48" t="s">
        <v>16</v>
      </c>
      <c r="I1061" s="49">
        <v>25</v>
      </c>
      <c r="J1061" s="50">
        <v>7.9087890760929112E-5</v>
      </c>
      <c r="K1061" s="50">
        <v>1.1563863008646185E-4</v>
      </c>
      <c r="L1061" s="50">
        <v>8.6088669289277679E-5</v>
      </c>
      <c r="M1061" s="50">
        <v>8.850172810040016E-5</v>
      </c>
      <c r="N1061" s="50">
        <v>1.0087332270524544E-4</v>
      </c>
      <c r="O1061" s="50">
        <v>8.9266257558444213E-5</v>
      </c>
      <c r="P1061" s="50">
        <v>1.0285921667017754E-4</v>
      </c>
      <c r="Q1061" s="50">
        <v>9.1722813099000632E-5</v>
      </c>
      <c r="R1061" s="50">
        <v>8.1555254999999998E-5</v>
      </c>
      <c r="S1061" s="50">
        <v>8.2329645000000002E-5</v>
      </c>
      <c r="T1061" s="50">
        <v>7.9245642499999999E-5</v>
      </c>
      <c r="U1061" s="50">
        <v>8.3492882500000004E-5</v>
      </c>
      <c r="V1061" s="50">
        <v>5.2939280575480536E-5</v>
      </c>
      <c r="W1061" s="50">
        <v>5.7451720150029951E-5</v>
      </c>
      <c r="X1061" s="50">
        <v>5.8577694423196217E-5</v>
      </c>
      <c r="Y1061" s="50">
        <v>5.9963826338182181E-5</v>
      </c>
      <c r="Z1061" s="50">
        <v>5.8345247111827892E-5</v>
      </c>
      <c r="AA1061" s="50">
        <v>4.6500713968970376E-5</v>
      </c>
      <c r="AB1061" s="50">
        <v>5.4728074051390787E-5</v>
      </c>
      <c r="AC1061" s="50">
        <v>6.3130020035248119E-5</v>
      </c>
      <c r="AD1061" s="50">
        <v>5.9611705028275096E-5</v>
      </c>
      <c r="AE1061" s="50">
        <v>5.4403831956519783E-5</v>
      </c>
      <c r="AF1061" s="50">
        <v>5.9161600116147204E-5</v>
      </c>
      <c r="AG1061" s="30">
        <v>5.1416555892369588E-5</v>
      </c>
      <c r="AH1061" s="88">
        <v>4.8427225589393522E-5</v>
      </c>
    </row>
    <row r="1062" spans="1:34" ht="14.25" x14ac:dyDescent="0.25">
      <c r="A1062" s="47" t="s">
        <v>10</v>
      </c>
      <c r="B1062" s="47" t="s">
        <v>11</v>
      </c>
      <c r="C1062" s="47" t="s">
        <v>12</v>
      </c>
      <c r="D1062" s="47" t="s">
        <v>177</v>
      </c>
      <c r="E1062" s="47" t="s">
        <v>178</v>
      </c>
      <c r="F1062" s="47" t="s">
        <v>94</v>
      </c>
      <c r="G1062" s="47" t="s">
        <v>676</v>
      </c>
      <c r="H1062" s="48" t="s">
        <v>17</v>
      </c>
      <c r="I1062" s="49">
        <v>1</v>
      </c>
      <c r="J1062" s="50">
        <v>0.16772959872577844</v>
      </c>
      <c r="K1062" s="50">
        <v>0.24524640668736833</v>
      </c>
      <c r="L1062" s="50">
        <v>0.18257684982870009</v>
      </c>
      <c r="M1062" s="50">
        <v>0.18769446495532868</v>
      </c>
      <c r="N1062" s="50">
        <v>0.21393214279328454</v>
      </c>
      <c r="O1062" s="50">
        <v>0.18931587902994848</v>
      </c>
      <c r="P1062" s="50">
        <v>0.21814382671411248</v>
      </c>
      <c r="Q1062" s="50">
        <v>0.19452574202036055</v>
      </c>
      <c r="R1062" s="50">
        <v>0.172962384804</v>
      </c>
      <c r="S1062" s="50">
        <v>0.17460471111600001</v>
      </c>
      <c r="T1062" s="50">
        <v>0.16806415861400001</v>
      </c>
      <c r="U1062" s="50">
        <v>0.17707170520599999</v>
      </c>
      <c r="V1062" s="50">
        <v>0.1122736262444791</v>
      </c>
      <c r="W1062" s="50">
        <v>0.12184360809418353</v>
      </c>
      <c r="X1062" s="50">
        <v>0.12423157433271455</v>
      </c>
      <c r="Y1062" s="50">
        <v>0.12717128289801674</v>
      </c>
      <c r="Z1062" s="50">
        <v>0.12373860007476459</v>
      </c>
      <c r="AA1062" s="50">
        <v>9.8618714185392378E-2</v>
      </c>
      <c r="AB1062" s="50">
        <v>0.1160672994481896</v>
      </c>
      <c r="AC1062" s="50">
        <v>0.13388614649075423</v>
      </c>
      <c r="AD1062" s="50">
        <v>0.12642450402396582</v>
      </c>
      <c r="AE1062" s="50">
        <v>0.11537964681338715</v>
      </c>
      <c r="AF1062" s="50">
        <v>0.12546992152632497</v>
      </c>
      <c r="AG1062" s="30">
        <v>0.10904423173653743</v>
      </c>
      <c r="AH1062" s="88">
        <v>0.10270446002998578</v>
      </c>
    </row>
    <row r="1063" spans="1:34" ht="14.25" x14ac:dyDescent="0.25">
      <c r="A1063" s="47" t="s">
        <v>10</v>
      </c>
      <c r="B1063" s="47" t="s">
        <v>11</v>
      </c>
      <c r="C1063" s="47" t="s">
        <v>12</v>
      </c>
      <c r="D1063" s="47" t="s">
        <v>177</v>
      </c>
      <c r="E1063" s="47" t="s">
        <v>178</v>
      </c>
      <c r="F1063" s="47" t="s">
        <v>94</v>
      </c>
      <c r="G1063" s="47" t="s">
        <v>676</v>
      </c>
      <c r="H1063" s="48" t="s">
        <v>18</v>
      </c>
      <c r="I1063" s="49">
        <v>298</v>
      </c>
      <c r="J1063" s="50">
        <v>9.4272765787027494E-5</v>
      </c>
      <c r="K1063" s="50">
        <v>1.3784124706306251E-4</v>
      </c>
      <c r="L1063" s="50">
        <v>1.02617693792819E-4</v>
      </c>
      <c r="M1063" s="50">
        <v>1.05494059895677E-4</v>
      </c>
      <c r="N1063" s="50">
        <v>1.2024100066465257E-4</v>
      </c>
      <c r="O1063" s="50">
        <v>1.064053790096655E-4</v>
      </c>
      <c r="P1063" s="50">
        <v>1.2260818627085162E-4</v>
      </c>
      <c r="Q1063" s="50">
        <v>1.0933359321400875E-4</v>
      </c>
      <c r="R1063" s="50">
        <v>9.7213863959999997E-5</v>
      </c>
      <c r="S1063" s="50">
        <v>9.8136936839999983E-5</v>
      </c>
      <c r="T1063" s="50">
        <v>9.4460805860000001E-5</v>
      </c>
      <c r="U1063" s="50">
        <v>9.9523515939999995E-5</v>
      </c>
      <c r="V1063" s="50">
        <v>6.3103622445972798E-5</v>
      </c>
      <c r="W1063" s="50">
        <v>6.8482450418835719E-5</v>
      </c>
      <c r="X1063" s="50">
        <v>6.9824611752449913E-5</v>
      </c>
      <c r="Y1063" s="50">
        <v>7.147688099511317E-5</v>
      </c>
      <c r="Z1063" s="50">
        <v>6.9547534557298861E-5</v>
      </c>
      <c r="AA1063" s="50">
        <v>5.5428851051012695E-5</v>
      </c>
      <c r="AB1063" s="50">
        <v>6.5235864269257826E-5</v>
      </c>
      <c r="AC1063" s="50">
        <v>7.5250983882015762E-5</v>
      </c>
      <c r="AD1063" s="50">
        <v>7.1057152393703919E-5</v>
      </c>
      <c r="AE1063" s="50">
        <v>6.4849367692171593E-5</v>
      </c>
      <c r="AF1063" s="50">
        <v>7.0520627338447461E-5</v>
      </c>
      <c r="AG1063" s="30">
        <v>6.1288534623704546E-5</v>
      </c>
      <c r="AH1063" s="88">
        <v>5.7725252902557092E-5</v>
      </c>
    </row>
    <row r="1064" spans="1:34" ht="14.25" x14ac:dyDescent="0.25">
      <c r="A1064" s="47" t="s">
        <v>10</v>
      </c>
      <c r="B1064" s="47" t="s">
        <v>11</v>
      </c>
      <c r="C1064" s="47" t="s">
        <v>12</v>
      </c>
      <c r="D1064" s="47" t="s">
        <v>177</v>
      </c>
      <c r="E1064" s="47" t="s">
        <v>178</v>
      </c>
      <c r="F1064" s="47" t="s">
        <v>94</v>
      </c>
      <c r="G1064" s="47" t="s">
        <v>179</v>
      </c>
      <c r="H1064" s="48" t="s">
        <v>16</v>
      </c>
      <c r="I1064" s="49">
        <v>25</v>
      </c>
      <c r="J1064" s="50">
        <v>7.9292050354279937E-8</v>
      </c>
      <c r="K1064" s="50">
        <v>8.9340889722951991E-8</v>
      </c>
      <c r="L1064" s="50">
        <v>1.1060999945956821E-7</v>
      </c>
      <c r="M1064" s="50">
        <v>2.0987422238288301E-8</v>
      </c>
      <c r="N1064" s="50">
        <v>2.8013508591405412E-8</v>
      </c>
      <c r="O1064" s="50">
        <v>5.8838316310827292E-8</v>
      </c>
      <c r="P1064" s="50">
        <v>3.3258759752878706E-7</v>
      </c>
      <c r="Q1064" s="50">
        <v>3.6904416348344097E-7</v>
      </c>
      <c r="R1064" s="50">
        <v>4.0350770045713549E-7</v>
      </c>
      <c r="S1064" s="50">
        <v>3.3518393112190417E-7</v>
      </c>
      <c r="T1064" s="50">
        <v>3.3999237703792527E-7</v>
      </c>
      <c r="U1064" s="50">
        <v>6.9206120322755211E-7</v>
      </c>
      <c r="V1064" s="50">
        <v>9.1473992977804159E-7</v>
      </c>
      <c r="W1064" s="50">
        <v>2.4056906226005406E-6</v>
      </c>
      <c r="X1064" s="50">
        <v>2.2951684839066973E-6</v>
      </c>
      <c r="Y1064" s="50">
        <v>4.7274007208640303E-6</v>
      </c>
      <c r="Z1064" s="50">
        <v>5.8038279090170065E-6</v>
      </c>
      <c r="AA1064" s="50">
        <v>5.4734583247686699E-6</v>
      </c>
      <c r="AB1064" s="50">
        <v>6.9334159585698305E-6</v>
      </c>
      <c r="AC1064" s="50">
        <v>7.7777937793518108E-6</v>
      </c>
      <c r="AD1064" s="50">
        <v>7.0846367221434619E-6</v>
      </c>
      <c r="AE1064" s="50">
        <v>1.0767486754791234E-5</v>
      </c>
      <c r="AF1064" s="50">
        <v>9.9553802476817883E-6</v>
      </c>
      <c r="AG1064" s="30">
        <v>1.15350919282992E-5</v>
      </c>
      <c r="AH1064" s="88">
        <v>8.4071405799342014E-6</v>
      </c>
    </row>
    <row r="1065" spans="1:34" ht="14.25" x14ac:dyDescent="0.25">
      <c r="A1065" s="47" t="s">
        <v>10</v>
      </c>
      <c r="B1065" s="47" t="s">
        <v>11</v>
      </c>
      <c r="C1065" s="47" t="s">
        <v>12</v>
      </c>
      <c r="D1065" s="47" t="s">
        <v>177</v>
      </c>
      <c r="E1065" s="47" t="s">
        <v>178</v>
      </c>
      <c r="F1065" s="47" t="s">
        <v>94</v>
      </c>
      <c r="G1065" s="47" t="s">
        <v>179</v>
      </c>
      <c r="H1065" s="48" t="s">
        <v>18</v>
      </c>
      <c r="I1065" s="49">
        <v>298</v>
      </c>
      <c r="J1065" s="50">
        <v>4.7258062011150849E-7</v>
      </c>
      <c r="K1065" s="50">
        <v>5.3247170274879389E-7</v>
      </c>
      <c r="L1065" s="50">
        <v>6.5923559677902661E-7</v>
      </c>
      <c r="M1065" s="50">
        <v>1.2508503654019829E-7</v>
      </c>
      <c r="N1065" s="50">
        <v>1.6696051120477626E-7</v>
      </c>
      <c r="O1065" s="50">
        <v>3.5067636521253064E-7</v>
      </c>
      <c r="P1065" s="50">
        <v>1.9822220812715708E-6</v>
      </c>
      <c r="Q1065" s="50">
        <v>2.1995032143613081E-6</v>
      </c>
      <c r="R1065" s="50">
        <v>2.4049058947245279E-6</v>
      </c>
      <c r="S1065" s="50">
        <v>1.997696229486549E-6</v>
      </c>
      <c r="T1065" s="50">
        <v>2.0263545671460351E-6</v>
      </c>
      <c r="U1065" s="50">
        <v>4.1246847712362108E-6</v>
      </c>
      <c r="V1065" s="50">
        <v>5.4518499814771277E-6</v>
      </c>
      <c r="W1065" s="50">
        <v>1.4337916110699221E-5</v>
      </c>
      <c r="X1065" s="50">
        <v>1.3679204164083916E-5</v>
      </c>
      <c r="Y1065" s="50">
        <v>2.8175308296349618E-5</v>
      </c>
      <c r="Z1065" s="50">
        <v>3.4590814337741363E-5</v>
      </c>
      <c r="AA1065" s="50">
        <v>3.2621811615621273E-5</v>
      </c>
      <c r="AB1065" s="50">
        <v>4.1323159113076187E-5</v>
      </c>
      <c r="AC1065" s="50">
        <v>4.6355650924936794E-5</v>
      </c>
      <c r="AD1065" s="50">
        <v>4.2224434863975031E-5</v>
      </c>
      <c r="AE1065" s="50">
        <v>6.4174221058555751E-5</v>
      </c>
      <c r="AF1065" s="50">
        <v>5.9334066276183467E-5</v>
      </c>
      <c r="AG1065" s="30">
        <v>6.8749147892663219E-5</v>
      </c>
      <c r="AH1065" s="88">
        <v>5.0106557856407848E-5</v>
      </c>
    </row>
    <row r="1066" spans="1:34" ht="14.25" x14ac:dyDescent="0.25">
      <c r="A1066" s="47" t="s">
        <v>10</v>
      </c>
      <c r="B1066" s="47" t="s">
        <v>11</v>
      </c>
      <c r="C1066" s="47" t="s">
        <v>12</v>
      </c>
      <c r="D1066" s="47" t="s">
        <v>177</v>
      </c>
      <c r="E1066" s="47" t="s">
        <v>178</v>
      </c>
      <c r="F1066" s="47" t="s">
        <v>94</v>
      </c>
      <c r="G1066" s="47" t="s">
        <v>180</v>
      </c>
      <c r="H1066" s="48" t="s">
        <v>16</v>
      </c>
      <c r="I1066" s="49">
        <v>25</v>
      </c>
      <c r="J1066" s="50">
        <v>1.3750000000000004E-4</v>
      </c>
      <c r="K1066" s="50">
        <v>2.7500000000000001E-7</v>
      </c>
      <c r="L1066" s="50">
        <v>2.7500000000000001E-7</v>
      </c>
      <c r="M1066" s="50">
        <v>1.375E-6</v>
      </c>
      <c r="N1066" s="50">
        <v>4.6199999999999998E-5</v>
      </c>
      <c r="O1066" s="50">
        <v>1.1274999999999998E-4</v>
      </c>
      <c r="P1066" s="50">
        <v>8.2499999999999989E-6</v>
      </c>
      <c r="Q1066" s="50">
        <v>0</v>
      </c>
      <c r="R1066" s="50">
        <v>0</v>
      </c>
      <c r="S1066" s="50">
        <v>0</v>
      </c>
      <c r="T1066" s="50">
        <v>0</v>
      </c>
      <c r="U1066" s="50">
        <v>0</v>
      </c>
      <c r="V1066" s="50">
        <v>0</v>
      </c>
      <c r="W1066" s="50">
        <v>0</v>
      </c>
      <c r="X1066" s="50">
        <v>0</v>
      </c>
      <c r="Y1066" s="50">
        <v>0</v>
      </c>
      <c r="Z1066" s="50">
        <v>0</v>
      </c>
      <c r="AA1066" s="50">
        <v>0</v>
      </c>
      <c r="AB1066" s="50">
        <v>0</v>
      </c>
      <c r="AC1066" s="50">
        <v>0</v>
      </c>
      <c r="AD1066" s="50">
        <v>0</v>
      </c>
      <c r="AE1066" s="50">
        <v>0</v>
      </c>
      <c r="AF1066" s="50">
        <v>0</v>
      </c>
      <c r="AG1066" s="30">
        <v>0</v>
      </c>
      <c r="AH1066" s="88">
        <v>0</v>
      </c>
    </row>
    <row r="1067" spans="1:34" ht="14.25" x14ac:dyDescent="0.25">
      <c r="A1067" s="47" t="s">
        <v>10</v>
      </c>
      <c r="B1067" s="47" t="s">
        <v>11</v>
      </c>
      <c r="C1067" s="47" t="s">
        <v>12</v>
      </c>
      <c r="D1067" s="47" t="s">
        <v>177</v>
      </c>
      <c r="E1067" s="47" t="s">
        <v>178</v>
      </c>
      <c r="F1067" s="47" t="s">
        <v>94</v>
      </c>
      <c r="G1067" s="47" t="s">
        <v>180</v>
      </c>
      <c r="H1067" s="48" t="s">
        <v>17</v>
      </c>
      <c r="I1067" s="49">
        <v>1</v>
      </c>
      <c r="J1067" s="50">
        <v>4.6700000000000005E-2</v>
      </c>
      <c r="K1067" s="50">
        <v>9.3399999999999993E-5</v>
      </c>
      <c r="L1067" s="50">
        <v>9.3399999999999993E-5</v>
      </c>
      <c r="M1067" s="50">
        <v>4.6700000000000002E-4</v>
      </c>
      <c r="N1067" s="50">
        <v>1.5691199999999999E-2</v>
      </c>
      <c r="O1067" s="50">
        <v>3.8293999999999995E-2</v>
      </c>
      <c r="P1067" s="50">
        <v>2.8019999999999994E-3</v>
      </c>
      <c r="Q1067" s="50">
        <v>0</v>
      </c>
      <c r="R1067" s="50">
        <v>0</v>
      </c>
      <c r="S1067" s="50">
        <v>0</v>
      </c>
      <c r="T1067" s="50">
        <v>0</v>
      </c>
      <c r="U1067" s="50">
        <v>0</v>
      </c>
      <c r="V1067" s="50">
        <v>0</v>
      </c>
      <c r="W1067" s="50">
        <v>0</v>
      </c>
      <c r="X1067" s="50">
        <v>0</v>
      </c>
      <c r="Y1067" s="50">
        <v>0</v>
      </c>
      <c r="Z1067" s="50">
        <v>0</v>
      </c>
      <c r="AA1067" s="50">
        <v>0</v>
      </c>
      <c r="AB1067" s="50">
        <v>0</v>
      </c>
      <c r="AC1067" s="50">
        <v>0</v>
      </c>
      <c r="AD1067" s="50">
        <v>0</v>
      </c>
      <c r="AE1067" s="50">
        <v>0</v>
      </c>
      <c r="AF1067" s="50">
        <v>0</v>
      </c>
      <c r="AG1067" s="30">
        <v>0</v>
      </c>
      <c r="AH1067" s="88">
        <v>0</v>
      </c>
    </row>
    <row r="1068" spans="1:34" ht="14.25" x14ac:dyDescent="0.25">
      <c r="A1068" s="47" t="s">
        <v>10</v>
      </c>
      <c r="B1068" s="47" t="s">
        <v>11</v>
      </c>
      <c r="C1068" s="47" t="s">
        <v>12</v>
      </c>
      <c r="D1068" s="47" t="s">
        <v>177</v>
      </c>
      <c r="E1068" s="47" t="s">
        <v>178</v>
      </c>
      <c r="F1068" s="47" t="s">
        <v>94</v>
      </c>
      <c r="G1068" s="47" t="s">
        <v>180</v>
      </c>
      <c r="H1068" s="48" t="s">
        <v>18</v>
      </c>
      <c r="I1068" s="49">
        <v>298</v>
      </c>
      <c r="J1068" s="50">
        <v>2.3840000000000002E-4</v>
      </c>
      <c r="K1068" s="50">
        <v>4.7679999999999998E-7</v>
      </c>
      <c r="L1068" s="50">
        <v>4.7679999999999998E-7</v>
      </c>
      <c r="M1068" s="50">
        <v>2.384E-6</v>
      </c>
      <c r="N1068" s="50">
        <v>8.0102400000000001E-5</v>
      </c>
      <c r="O1068" s="50">
        <v>1.9548799999999998E-4</v>
      </c>
      <c r="P1068" s="50">
        <v>1.4303999999999999E-5</v>
      </c>
      <c r="Q1068" s="50">
        <v>0</v>
      </c>
      <c r="R1068" s="50">
        <v>0</v>
      </c>
      <c r="S1068" s="50">
        <v>0</v>
      </c>
      <c r="T1068" s="50">
        <v>0</v>
      </c>
      <c r="U1068" s="50">
        <v>0</v>
      </c>
      <c r="V1068" s="50">
        <v>0</v>
      </c>
      <c r="W1068" s="50">
        <v>0</v>
      </c>
      <c r="X1068" s="50">
        <v>0</v>
      </c>
      <c r="Y1068" s="50">
        <v>0</v>
      </c>
      <c r="Z1068" s="50">
        <v>0</v>
      </c>
      <c r="AA1068" s="50">
        <v>0</v>
      </c>
      <c r="AB1068" s="50">
        <v>0</v>
      </c>
      <c r="AC1068" s="50">
        <v>0</v>
      </c>
      <c r="AD1068" s="50">
        <v>0</v>
      </c>
      <c r="AE1068" s="50">
        <v>0</v>
      </c>
      <c r="AF1068" s="50">
        <v>0</v>
      </c>
      <c r="AG1068" s="30">
        <v>0</v>
      </c>
      <c r="AH1068" s="88">
        <v>0</v>
      </c>
    </row>
    <row r="1069" spans="1:34" ht="14.25" x14ac:dyDescent="0.25">
      <c r="A1069" s="47" t="s">
        <v>10</v>
      </c>
      <c r="B1069" s="47" t="s">
        <v>11</v>
      </c>
      <c r="C1069" s="47" t="s">
        <v>12</v>
      </c>
      <c r="D1069" s="47" t="s">
        <v>177</v>
      </c>
      <c r="E1069" s="47" t="s">
        <v>178</v>
      </c>
      <c r="F1069" s="47" t="s">
        <v>94</v>
      </c>
      <c r="G1069" s="47" t="s">
        <v>181</v>
      </c>
      <c r="H1069" s="48" t="s">
        <v>16</v>
      </c>
      <c r="I1069" s="49">
        <v>25</v>
      </c>
      <c r="J1069" s="50">
        <v>8.6153649387767792E-7</v>
      </c>
      <c r="K1069" s="50">
        <v>1.1985672517606182E-6</v>
      </c>
      <c r="L1069" s="50">
        <v>1.4470524970438871E-6</v>
      </c>
      <c r="M1069" s="50">
        <v>8.7460734272959417E-6</v>
      </c>
      <c r="N1069" s="50">
        <v>1.3555567662715611E-5</v>
      </c>
      <c r="O1069" s="50">
        <v>1.4385137499999996E-5</v>
      </c>
      <c r="P1069" s="50">
        <v>1.4798693465400214E-5</v>
      </c>
      <c r="Q1069" s="50">
        <v>1.4502639343990292E-5</v>
      </c>
      <c r="R1069" s="50">
        <v>1.5858454721004157E-5</v>
      </c>
      <c r="S1069" s="50">
        <v>1.5716850756683241E-5</v>
      </c>
      <c r="T1069" s="50">
        <v>2.3768244107823006E-5</v>
      </c>
      <c r="U1069" s="50">
        <v>2.1634649746922572E-5</v>
      </c>
      <c r="V1069" s="50">
        <v>2.7063979650588686E-5</v>
      </c>
      <c r="W1069" s="50">
        <v>2.6456579689401569E-5</v>
      </c>
      <c r="X1069" s="50">
        <v>2.8226883252360628E-5</v>
      </c>
      <c r="Y1069" s="50">
        <v>2.9323802709083503E-4</v>
      </c>
      <c r="Z1069" s="50">
        <v>1.658497434974507E-4</v>
      </c>
      <c r="AA1069" s="50">
        <v>1.942412042018679E-4</v>
      </c>
      <c r="AB1069" s="50">
        <v>8.4621643694597612E-5</v>
      </c>
      <c r="AC1069" s="50">
        <v>1.5906990910804291E-4</v>
      </c>
      <c r="AD1069" s="50">
        <v>2.3623426285023812E-4</v>
      </c>
      <c r="AE1069" s="50">
        <v>1.277907803705211E-4</v>
      </c>
      <c r="AF1069" s="50">
        <v>2.5070794444653229E-4</v>
      </c>
      <c r="AG1069" s="30">
        <v>1.7602644082295163E-4</v>
      </c>
      <c r="AH1069" s="88">
        <v>1.1137084328937905E-4</v>
      </c>
    </row>
    <row r="1070" spans="1:34" ht="14.25" x14ac:dyDescent="0.25">
      <c r="A1070" s="47" t="s">
        <v>10</v>
      </c>
      <c r="B1070" s="47" t="s">
        <v>11</v>
      </c>
      <c r="C1070" s="47" t="s">
        <v>12</v>
      </c>
      <c r="D1070" s="47" t="s">
        <v>177</v>
      </c>
      <c r="E1070" s="47" t="s">
        <v>178</v>
      </c>
      <c r="F1070" s="47" t="s">
        <v>94</v>
      </c>
      <c r="G1070" s="47" t="s">
        <v>181</v>
      </c>
      <c r="H1070" s="48" t="s">
        <v>18</v>
      </c>
      <c r="I1070" s="49">
        <v>298</v>
      </c>
      <c r="J1070" s="50">
        <v>7.4939704105295089E-6</v>
      </c>
      <c r="K1070" s="50">
        <v>1.0425591467746953E-5</v>
      </c>
      <c r="L1070" s="50">
        <v>1.2587010152664987E-5</v>
      </c>
      <c r="M1070" s="50">
        <v>7.6076655995700694E-5</v>
      </c>
      <c r="N1070" s="50">
        <v>1.1791145666401058E-4</v>
      </c>
      <c r="O1070" s="50">
        <v>1.2512736899999996E-4</v>
      </c>
      <c r="P1070" s="50">
        <v>1.2872463526768661E-4</v>
      </c>
      <c r="Q1070" s="50">
        <v>1.2614944449918473E-4</v>
      </c>
      <c r="R1070" s="50">
        <v>1.3794283965967507E-4</v>
      </c>
      <c r="S1070" s="50">
        <v>1.3671111479813335E-4</v>
      </c>
      <c r="T1070" s="50">
        <v>2.0674518063950689E-4</v>
      </c>
      <c r="U1070" s="50">
        <v>1.8818636958242051E-4</v>
      </c>
      <c r="V1070" s="50">
        <v>2.3541273542555303E-4</v>
      </c>
      <c r="W1070" s="50">
        <v>2.3012934073613509E-4</v>
      </c>
      <c r="X1070" s="50">
        <v>2.4552811097134443E-4</v>
      </c>
      <c r="Y1070" s="50">
        <v>2.5506953145652523E-3</v>
      </c>
      <c r="Z1070" s="50">
        <v>1.4426238228978251E-3</v>
      </c>
      <c r="AA1070" s="50">
        <v>1.6895834908197069E-3</v>
      </c>
      <c r="AB1070" s="50">
        <v>7.3607107585592683E-4</v>
      </c>
      <c r="AC1070" s="50">
        <v>1.3836502580360142E-3</v>
      </c>
      <c r="AD1070" s="50">
        <v>2.0548550042086655E-3</v>
      </c>
      <c r="AE1070" s="50">
        <v>1.1115725609310407E-3</v>
      </c>
      <c r="AF1070" s="50">
        <v>2.1807525632614034E-3</v>
      </c>
      <c r="AG1070" s="30">
        <v>1.5311445868772633E-3</v>
      </c>
      <c r="AH1070" s="88">
        <v>9.6874573525010149E-4</v>
      </c>
    </row>
    <row r="1071" spans="1:34" ht="14.25" x14ac:dyDescent="0.25">
      <c r="A1071" s="47" t="s">
        <v>10</v>
      </c>
      <c r="B1071" s="47" t="s">
        <v>11</v>
      </c>
      <c r="C1071" s="47" t="s">
        <v>12</v>
      </c>
      <c r="D1071" s="47" t="s">
        <v>177</v>
      </c>
      <c r="E1071" s="47" t="s">
        <v>178</v>
      </c>
      <c r="F1071" s="47" t="s">
        <v>94</v>
      </c>
      <c r="G1071" s="47" t="s">
        <v>803</v>
      </c>
      <c r="H1071" s="48" t="s">
        <v>16</v>
      </c>
      <c r="I1071" s="49">
        <v>25</v>
      </c>
      <c r="J1071" s="50">
        <v>1.5574368931610532E-4</v>
      </c>
      <c r="K1071" s="50">
        <v>1.423796032096559E-4</v>
      </c>
      <c r="L1071" s="50">
        <v>1.0982727819929817E-4</v>
      </c>
      <c r="M1071" s="50">
        <v>9.0153270686802402E-5</v>
      </c>
      <c r="N1071" s="50">
        <v>8.3443346049724649E-5</v>
      </c>
      <c r="O1071" s="50">
        <v>9.8724805576028707E-5</v>
      </c>
      <c r="P1071" s="50">
        <v>7.3804748496329045E-5</v>
      </c>
      <c r="Q1071" s="50">
        <v>9.1125089721954766E-5</v>
      </c>
      <c r="R1071" s="50">
        <v>1.415305847771136E-4</v>
      </c>
      <c r="S1071" s="50">
        <v>1.7463030951263237E-4</v>
      </c>
      <c r="T1071" s="50">
        <v>2.3486200552237831E-4</v>
      </c>
      <c r="U1071" s="50">
        <v>2.0780052076024258E-4</v>
      </c>
      <c r="V1071" s="50">
        <v>1.6691653932272041E-4</v>
      </c>
      <c r="W1071" s="50">
        <v>1.443247919971993E-4</v>
      </c>
      <c r="X1071" s="50">
        <v>1.2444562398867127E-4</v>
      </c>
      <c r="Y1071" s="50">
        <v>1.3369690384317453E-4</v>
      </c>
      <c r="Z1071" s="50">
        <v>1.2559571183060167E-4</v>
      </c>
      <c r="AA1071" s="50">
        <v>1.1256562803256011E-4</v>
      </c>
      <c r="AB1071" s="50">
        <v>1.3353306622081672E-4</v>
      </c>
      <c r="AC1071" s="50">
        <v>1.1948807694066698E-4</v>
      </c>
      <c r="AD1071" s="50">
        <v>8.0746924960181814E-5</v>
      </c>
      <c r="AE1071" s="50">
        <v>1.0779949991511809E-4</v>
      </c>
      <c r="AF1071" s="50">
        <v>8.5156398417284389E-5</v>
      </c>
      <c r="AG1071" s="30">
        <v>7.2452119446334893E-5</v>
      </c>
      <c r="AH1071" s="88">
        <v>3.9389857442258592E-5</v>
      </c>
    </row>
    <row r="1072" spans="1:34" ht="14.25" x14ac:dyDescent="0.25">
      <c r="A1072" s="47" t="s">
        <v>10</v>
      </c>
      <c r="B1072" s="47" t="s">
        <v>11</v>
      </c>
      <c r="C1072" s="47" t="s">
        <v>12</v>
      </c>
      <c r="D1072" s="47" t="s">
        <v>177</v>
      </c>
      <c r="E1072" s="47" t="s">
        <v>178</v>
      </c>
      <c r="F1072" s="47" t="s">
        <v>94</v>
      </c>
      <c r="G1072" s="47" t="s">
        <v>803</v>
      </c>
      <c r="H1072" s="48" t="s">
        <v>17</v>
      </c>
      <c r="I1072" s="49">
        <v>1</v>
      </c>
      <c r="J1072" s="50">
        <v>1.3381497786039769</v>
      </c>
      <c r="K1072" s="50">
        <v>1.2233255507773635</v>
      </c>
      <c r="L1072" s="50">
        <v>0.94363597428836965</v>
      </c>
      <c r="M1072" s="50">
        <v>0.77459690174100626</v>
      </c>
      <c r="N1072" s="50">
        <v>0.71694522925923398</v>
      </c>
      <c r="O1072" s="50">
        <v>0.84824352950923865</v>
      </c>
      <c r="P1072" s="50">
        <v>0.63413039908045898</v>
      </c>
      <c r="Q1072" s="50">
        <v>0.78294677089103526</v>
      </c>
      <c r="R1072" s="50">
        <v>1.2160307844049598</v>
      </c>
      <c r="S1072" s="50">
        <v>1.5004236193325371</v>
      </c>
      <c r="T1072" s="50">
        <v>2.0179343514482744</v>
      </c>
      <c r="U1072" s="50">
        <v>1.7854220743720042</v>
      </c>
      <c r="V1072" s="50">
        <v>1.4341469058608136</v>
      </c>
      <c r="W1072" s="50">
        <v>1.2400335381212622</v>
      </c>
      <c r="X1072" s="50">
        <v>1.0692204569109762</v>
      </c>
      <c r="Y1072" s="50">
        <v>1.1487237978205553</v>
      </c>
      <c r="Z1072" s="50">
        <v>1.0791183560485296</v>
      </c>
      <c r="AA1072" s="50">
        <v>0.96716387605575649</v>
      </c>
      <c r="AB1072" s="50">
        <v>1.1473161049692573</v>
      </c>
      <c r="AC1072" s="50">
        <v>1.0266415570742105</v>
      </c>
      <c r="AD1072" s="50">
        <v>0.69377757925788208</v>
      </c>
      <c r="AE1072" s="50">
        <v>0.92621330327069451</v>
      </c>
      <c r="AF1072" s="50">
        <v>0.73166377520130732</v>
      </c>
      <c r="AG1072" s="30">
        <v>0.62250861028290927</v>
      </c>
      <c r="AH1072" s="88">
        <v>0.33843765514388574</v>
      </c>
    </row>
    <row r="1073" spans="1:34" ht="14.25" x14ac:dyDescent="0.25">
      <c r="A1073" s="47" t="s">
        <v>10</v>
      </c>
      <c r="B1073" s="47" t="s">
        <v>11</v>
      </c>
      <c r="C1073" s="47" t="s">
        <v>12</v>
      </c>
      <c r="D1073" s="47" t="s">
        <v>177</v>
      </c>
      <c r="E1073" s="47" t="s">
        <v>178</v>
      </c>
      <c r="F1073" s="47" t="s">
        <v>94</v>
      </c>
      <c r="G1073" s="47" t="s">
        <v>803</v>
      </c>
      <c r="H1073" s="48" t="s">
        <v>18</v>
      </c>
      <c r="I1073" s="49">
        <v>298</v>
      </c>
      <c r="J1073" s="50">
        <v>9.2823238832398774E-4</v>
      </c>
      <c r="K1073" s="50">
        <v>8.4858243512954921E-4</v>
      </c>
      <c r="L1073" s="50">
        <v>6.5457057806781707E-4</v>
      </c>
      <c r="M1073" s="50">
        <v>5.3731349329334236E-4</v>
      </c>
      <c r="N1073" s="50">
        <v>4.9732234245635886E-4</v>
      </c>
      <c r="O1073" s="50">
        <v>5.8839984123313109E-4</v>
      </c>
      <c r="P1073" s="50">
        <v>4.398763010381211E-4</v>
      </c>
      <c r="Q1073" s="50">
        <v>5.4310553474285048E-4</v>
      </c>
      <c r="R1073" s="50">
        <v>8.4352228527159701E-4</v>
      </c>
      <c r="S1073" s="50">
        <v>1.040796644695289E-3</v>
      </c>
      <c r="T1073" s="50">
        <v>1.3997775529133746E-3</v>
      </c>
      <c r="U1073" s="50">
        <v>1.2384911037310459E-3</v>
      </c>
      <c r="V1073" s="50">
        <v>9.9482257436341362E-4</v>
      </c>
      <c r="W1073" s="50">
        <v>8.6017576030330775E-4</v>
      </c>
      <c r="X1073" s="50">
        <v>7.416959189724808E-4</v>
      </c>
      <c r="Y1073" s="50">
        <v>7.9683354690532012E-4</v>
      </c>
      <c r="Z1073" s="50">
        <v>7.4855044251038603E-4</v>
      </c>
      <c r="AA1073" s="50">
        <v>6.7089114307405831E-4</v>
      </c>
      <c r="AB1073" s="50">
        <v>7.958570746760677E-4</v>
      </c>
      <c r="AC1073" s="50">
        <v>7.1214893856637513E-4</v>
      </c>
      <c r="AD1073" s="50">
        <v>4.8125167276268365E-4</v>
      </c>
      <c r="AE1073" s="50">
        <v>6.4248501949410396E-4</v>
      </c>
      <c r="AF1073" s="50">
        <v>5.0753213456701497E-4</v>
      </c>
      <c r="AG1073" s="30">
        <v>4.3181463190015594E-4</v>
      </c>
      <c r="AH1073" s="88">
        <v>2.3476355035586117E-4</v>
      </c>
    </row>
    <row r="1074" spans="1:34" ht="14.25" x14ac:dyDescent="0.25">
      <c r="A1074" s="47" t="s">
        <v>10</v>
      </c>
      <c r="B1074" s="47" t="s">
        <v>11</v>
      </c>
      <c r="C1074" s="47" t="s">
        <v>12</v>
      </c>
      <c r="D1074" s="47" t="s">
        <v>177</v>
      </c>
      <c r="E1074" s="47" t="s">
        <v>178</v>
      </c>
      <c r="F1074" s="47" t="s">
        <v>94</v>
      </c>
      <c r="G1074" s="47" t="s">
        <v>677</v>
      </c>
      <c r="H1074" s="48" t="s">
        <v>16</v>
      </c>
      <c r="I1074" s="49">
        <v>25</v>
      </c>
      <c r="J1074" s="50">
        <v>8.6647421884177987E-4</v>
      </c>
      <c r="K1074" s="50">
        <v>7.3403517246872394E-4</v>
      </c>
      <c r="L1074" s="50">
        <v>7.3505497904046238E-4</v>
      </c>
      <c r="M1074" s="50">
        <v>8.9528807024259434E-4</v>
      </c>
      <c r="N1074" s="50">
        <v>9.4433897783810234E-4</v>
      </c>
      <c r="O1074" s="50">
        <v>9.2280986881478522E-4</v>
      </c>
      <c r="P1074" s="50">
        <v>9.104888009307927E-4</v>
      </c>
      <c r="Q1074" s="50">
        <v>8.9280257762322491E-4</v>
      </c>
      <c r="R1074" s="50">
        <v>9.2443566249999999E-4</v>
      </c>
      <c r="S1074" s="50">
        <v>9.1619274269999994E-4</v>
      </c>
      <c r="T1074" s="50">
        <v>9.1653723115E-4</v>
      </c>
      <c r="U1074" s="50">
        <v>9.1903025287499984E-4</v>
      </c>
      <c r="V1074" s="50">
        <v>7.9906871288136429E-4</v>
      </c>
      <c r="W1074" s="50">
        <v>8.1862729519005745E-4</v>
      </c>
      <c r="X1074" s="50">
        <v>7.496000834646665E-4</v>
      </c>
      <c r="Y1074" s="50">
        <v>7.6635238515281013E-4</v>
      </c>
      <c r="Z1074" s="50">
        <v>7.7695434895492838E-4</v>
      </c>
      <c r="AA1074" s="50">
        <v>7.7249090558643193E-4</v>
      </c>
      <c r="AB1074" s="50">
        <v>7.8443617948335679E-4</v>
      </c>
      <c r="AC1074" s="50">
        <v>8.6454806897722088E-4</v>
      </c>
      <c r="AD1074" s="50">
        <v>7.1971766735264421E-4</v>
      </c>
      <c r="AE1074" s="50">
        <v>8.3543264426438522E-4</v>
      </c>
      <c r="AF1074" s="50">
        <v>8.9064978220802977E-4</v>
      </c>
      <c r="AG1074" s="30">
        <v>8.8725865714800727E-4</v>
      </c>
      <c r="AH1074" s="88">
        <v>9.1639029779920186E-4</v>
      </c>
    </row>
    <row r="1075" spans="1:34" ht="14.25" x14ac:dyDescent="0.25">
      <c r="A1075" s="47" t="s">
        <v>10</v>
      </c>
      <c r="B1075" s="47" t="s">
        <v>11</v>
      </c>
      <c r="C1075" s="47" t="s">
        <v>12</v>
      </c>
      <c r="D1075" s="47" t="s">
        <v>177</v>
      </c>
      <c r="E1075" s="47" t="s">
        <v>178</v>
      </c>
      <c r="F1075" s="47" t="s">
        <v>94</v>
      </c>
      <c r="G1075" s="47" t="s">
        <v>677</v>
      </c>
      <c r="H1075" s="48" t="s">
        <v>17</v>
      </c>
      <c r="I1075" s="49">
        <v>1</v>
      </c>
      <c r="J1075" s="50">
        <v>1.8376185233196465</v>
      </c>
      <c r="K1075" s="50">
        <v>1.5567417937716697</v>
      </c>
      <c r="L1075" s="50">
        <v>1.5589045995490127</v>
      </c>
      <c r="M1075" s="50">
        <v>1.898726939370494</v>
      </c>
      <c r="N1075" s="50">
        <v>2.0027541041990475</v>
      </c>
      <c r="O1075" s="50">
        <v>1.9570951697823968</v>
      </c>
      <c r="P1075" s="50">
        <v>1.9309646490140251</v>
      </c>
      <c r="Q1075" s="50">
        <v>1.8934557066233353</v>
      </c>
      <c r="R1075" s="50">
        <v>1.9605431530299999</v>
      </c>
      <c r="S1075" s="50">
        <v>1.9430615687181598</v>
      </c>
      <c r="T1075" s="50">
        <v>1.94379215982292</v>
      </c>
      <c r="U1075" s="50">
        <v>1.9490793602972998</v>
      </c>
      <c r="V1075" s="50">
        <v>1.6946649262787976</v>
      </c>
      <c r="W1075" s="50">
        <v>1.736144767639074</v>
      </c>
      <c r="X1075" s="50">
        <v>1.5897518570118647</v>
      </c>
      <c r="Y1075" s="50">
        <v>1.6252801384320796</v>
      </c>
      <c r="Z1075" s="50">
        <v>1.647764783263612</v>
      </c>
      <c r="AA1075" s="50">
        <v>1.6382987125677051</v>
      </c>
      <c r="AB1075" s="50">
        <v>1.6636322494483036</v>
      </c>
      <c r="AC1075" s="50">
        <v>1.8335335446868901</v>
      </c>
      <c r="AD1075" s="50">
        <v>1.5263772289214879</v>
      </c>
      <c r="AE1075" s="50">
        <v>1.7717855519559083</v>
      </c>
      <c r="AF1075" s="50">
        <v>1.8888900581067893</v>
      </c>
      <c r="AG1075" s="30">
        <v>1.8816981600794942</v>
      </c>
      <c r="AH1075" s="88">
        <v>1.9434805435725473</v>
      </c>
    </row>
    <row r="1076" spans="1:34" ht="14.25" x14ac:dyDescent="0.25">
      <c r="A1076" s="47" t="s">
        <v>10</v>
      </c>
      <c r="B1076" s="47" t="s">
        <v>11</v>
      </c>
      <c r="C1076" s="47" t="s">
        <v>12</v>
      </c>
      <c r="D1076" s="47" t="s">
        <v>177</v>
      </c>
      <c r="E1076" s="47" t="s">
        <v>178</v>
      </c>
      <c r="F1076" s="47" t="s">
        <v>94</v>
      </c>
      <c r="G1076" s="47" t="s">
        <v>677</v>
      </c>
      <c r="H1076" s="48" t="s">
        <v>18</v>
      </c>
      <c r="I1076" s="49">
        <v>298</v>
      </c>
      <c r="J1076" s="50">
        <v>1.0328372688594015E-3</v>
      </c>
      <c r="K1076" s="50">
        <v>8.7496992558271883E-4</v>
      </c>
      <c r="L1076" s="50">
        <v>8.7618553501623132E-4</v>
      </c>
      <c r="M1076" s="50">
        <v>1.0671833797291726E-3</v>
      </c>
      <c r="N1076" s="50">
        <v>1.1256520615830178E-3</v>
      </c>
      <c r="O1076" s="50">
        <v>1.099989363627224E-3</v>
      </c>
      <c r="P1076" s="50">
        <v>1.0853026507095047E-3</v>
      </c>
      <c r="Q1076" s="50">
        <v>1.0642206725268841E-3</v>
      </c>
      <c r="R1076" s="50">
        <v>1.1019273097E-3</v>
      </c>
      <c r="S1076" s="50">
        <v>1.0921017492983999E-3</v>
      </c>
      <c r="T1076" s="50">
        <v>1.0925123795308001E-3</v>
      </c>
      <c r="U1076" s="50">
        <v>1.0954840614270001E-3</v>
      </c>
      <c r="V1076" s="50">
        <v>9.5248990575458629E-4</v>
      </c>
      <c r="W1076" s="50">
        <v>9.7580373586654849E-4</v>
      </c>
      <c r="X1076" s="50">
        <v>8.9352329948988256E-4</v>
      </c>
      <c r="Y1076" s="50">
        <v>9.1349204310214969E-4</v>
      </c>
      <c r="Z1076" s="50">
        <v>9.2612958395427473E-4</v>
      </c>
      <c r="AA1076" s="50">
        <v>9.2080915945902701E-4</v>
      </c>
      <c r="AB1076" s="50">
        <v>9.3504792594416156E-4</v>
      </c>
      <c r="AC1076" s="50">
        <v>1.0305412982208476E-3</v>
      </c>
      <c r="AD1076" s="50">
        <v>8.5790345948435196E-4</v>
      </c>
      <c r="AE1076" s="50">
        <v>9.9583571196314733E-4</v>
      </c>
      <c r="AF1076" s="50">
        <v>1.0616545403919714E-3</v>
      </c>
      <c r="AG1076" s="30">
        <v>1.057612319320425E-3</v>
      </c>
      <c r="AH1076" s="88">
        <v>1.0923372349766489E-3</v>
      </c>
    </row>
    <row r="1077" spans="1:34" ht="14.25" x14ac:dyDescent="0.25">
      <c r="A1077" s="47" t="s">
        <v>10</v>
      </c>
      <c r="B1077" s="47" t="s">
        <v>11</v>
      </c>
      <c r="C1077" s="47" t="s">
        <v>12</v>
      </c>
      <c r="D1077" s="47" t="s">
        <v>177</v>
      </c>
      <c r="E1077" s="47" t="s">
        <v>178</v>
      </c>
      <c r="F1077" s="47" t="s">
        <v>94</v>
      </c>
      <c r="G1077" s="47" t="s">
        <v>182</v>
      </c>
      <c r="H1077" s="48" t="s">
        <v>16</v>
      </c>
      <c r="I1077" s="49">
        <v>25</v>
      </c>
      <c r="J1077" s="50">
        <v>1.1949859031218969E-4</v>
      </c>
      <c r="K1077" s="50">
        <v>1.2339974485747813E-4</v>
      </c>
      <c r="L1077" s="50">
        <v>1.2707495231820021E-4</v>
      </c>
      <c r="M1077" s="50">
        <v>1.2787953559914502E-4</v>
      </c>
      <c r="N1077" s="50">
        <v>1.2910123755683321E-4</v>
      </c>
      <c r="O1077" s="50">
        <v>1.2864091666666666E-4</v>
      </c>
      <c r="P1077" s="50">
        <v>1.3209594433015689E-4</v>
      </c>
      <c r="Q1077" s="50">
        <v>1.2922025929925878E-4</v>
      </c>
      <c r="R1077" s="50">
        <v>1.2749929088439927E-4</v>
      </c>
      <c r="S1077" s="50">
        <v>1.2421869071067311E-4</v>
      </c>
      <c r="T1077" s="50">
        <v>1.1830706238701969E-4</v>
      </c>
      <c r="U1077" s="50">
        <v>9.8345301643691112E-5</v>
      </c>
      <c r="V1077" s="50">
        <v>1.3351175099336193E-4</v>
      </c>
      <c r="W1077" s="50">
        <v>1.2440771114398654E-4</v>
      </c>
      <c r="X1077" s="50">
        <v>1.2294418859138043E-4</v>
      </c>
      <c r="Y1077" s="50">
        <v>1.3742327259471361E-3</v>
      </c>
      <c r="Z1077" s="50">
        <v>7.8723685596502116E-4</v>
      </c>
      <c r="AA1077" s="50">
        <v>9.2864188121021451E-4</v>
      </c>
      <c r="AB1077" s="50">
        <v>3.9814462390949927E-4</v>
      </c>
      <c r="AC1077" s="50">
        <v>7.6616571490996821E-4</v>
      </c>
      <c r="AD1077" s="50">
        <v>1.1339851264770713E-3</v>
      </c>
      <c r="AE1077" s="50">
        <v>6.1556175678840921E-4</v>
      </c>
      <c r="AF1077" s="50">
        <v>1.1755563835505632E-3</v>
      </c>
      <c r="AG1077" s="30">
        <v>8.3988354987056123E-4</v>
      </c>
      <c r="AH1077" s="88">
        <v>5.3314475838285276E-4</v>
      </c>
    </row>
    <row r="1078" spans="1:34" ht="14.25" x14ac:dyDescent="0.25">
      <c r="A1078" s="47" t="s">
        <v>10</v>
      </c>
      <c r="B1078" s="47" t="s">
        <v>11</v>
      </c>
      <c r="C1078" s="47" t="s">
        <v>12</v>
      </c>
      <c r="D1078" s="47" t="s">
        <v>177</v>
      </c>
      <c r="E1078" s="47" t="s">
        <v>178</v>
      </c>
      <c r="F1078" s="47" t="s">
        <v>94</v>
      </c>
      <c r="G1078" s="47" t="s">
        <v>182</v>
      </c>
      <c r="H1078" s="48" t="s">
        <v>17</v>
      </c>
      <c r="I1078" s="49">
        <v>1</v>
      </c>
      <c r="J1078" s="50">
        <v>8.9575545805065826E-2</v>
      </c>
      <c r="K1078" s="50">
        <v>9.1877897032359671E-2</v>
      </c>
      <c r="L1078" s="50">
        <v>9.4721034083224867E-2</v>
      </c>
      <c r="M1078" s="50">
        <v>9.6542655400574551E-2</v>
      </c>
      <c r="N1078" s="50">
        <v>9.6570307717262396E-2</v>
      </c>
      <c r="O1078" s="50">
        <v>9.5685686635000003E-2</v>
      </c>
      <c r="P1078" s="50">
        <v>9.9018459390163974E-2</v>
      </c>
      <c r="Q1078" s="50">
        <v>9.7364880976805512E-2</v>
      </c>
      <c r="R1078" s="50">
        <v>9.4983784226605361E-2</v>
      </c>
      <c r="S1078" s="50">
        <v>9.2970236875496187E-2</v>
      </c>
      <c r="T1078" s="50">
        <v>8.8322137425029576E-2</v>
      </c>
      <c r="U1078" s="50">
        <v>7.3378379915407257E-2</v>
      </c>
      <c r="V1078" s="50">
        <v>9.8279730042302893E-2</v>
      </c>
      <c r="W1078" s="50">
        <v>9.1575877562480298E-2</v>
      </c>
      <c r="X1078" s="50">
        <v>9.0497814950930996E-2</v>
      </c>
      <c r="Y1078" s="50">
        <v>1.01150674584473</v>
      </c>
      <c r="Z1078" s="50">
        <v>0.57941975192765638</v>
      </c>
      <c r="AA1078" s="50">
        <v>0.6835006750089706</v>
      </c>
      <c r="AB1078" s="50">
        <v>0.29304689885922991</v>
      </c>
      <c r="AC1078" s="50">
        <v>0.56392522587002958</v>
      </c>
      <c r="AD1078" s="50">
        <v>0.83456056491229735</v>
      </c>
      <c r="AE1078" s="50">
        <v>0.45305760349340046</v>
      </c>
      <c r="AF1078" s="50">
        <v>0.86521817794508005</v>
      </c>
      <c r="AG1078" s="30">
        <v>0.61815275279181481</v>
      </c>
      <c r="AH1078" s="88">
        <v>0.39239909245726901</v>
      </c>
    </row>
    <row r="1079" spans="1:34" ht="14.25" x14ac:dyDescent="0.25">
      <c r="A1079" s="47" t="s">
        <v>10</v>
      </c>
      <c r="B1079" s="47" t="s">
        <v>11</v>
      </c>
      <c r="C1079" s="47" t="s">
        <v>12</v>
      </c>
      <c r="D1079" s="47" t="s">
        <v>177</v>
      </c>
      <c r="E1079" s="47" t="s">
        <v>178</v>
      </c>
      <c r="F1079" s="47" t="s">
        <v>94</v>
      </c>
      <c r="G1079" s="47" t="s">
        <v>182</v>
      </c>
      <c r="H1079" s="48" t="s">
        <v>18</v>
      </c>
      <c r="I1079" s="49">
        <v>298</v>
      </c>
      <c r="J1079" s="50">
        <v>1.4244231965213009E-3</v>
      </c>
      <c r="K1079" s="50">
        <v>1.4709249587011395E-3</v>
      </c>
      <c r="L1079" s="50">
        <v>1.5147334316329465E-3</v>
      </c>
      <c r="M1079" s="50">
        <v>1.5243240643418087E-3</v>
      </c>
      <c r="N1079" s="50">
        <v>1.5388867516774518E-3</v>
      </c>
      <c r="O1079" s="50">
        <v>1.5333997266666665E-3</v>
      </c>
      <c r="P1079" s="50">
        <v>1.5745836564154702E-3</v>
      </c>
      <c r="Q1079" s="50">
        <v>1.5403054908471646E-3</v>
      </c>
      <c r="R1079" s="50">
        <v>1.5197915473420393E-3</v>
      </c>
      <c r="S1079" s="50">
        <v>1.4806867932712236E-3</v>
      </c>
      <c r="T1079" s="50">
        <v>1.4102201836532747E-3</v>
      </c>
      <c r="U1079" s="50">
        <v>1.1722759955927981E-3</v>
      </c>
      <c r="V1079" s="50">
        <v>1.5914600718408742E-3</v>
      </c>
      <c r="W1079" s="50">
        <v>1.4829399168363195E-3</v>
      </c>
      <c r="X1079" s="50">
        <v>1.465494728009255E-3</v>
      </c>
      <c r="Y1079" s="50">
        <v>1.6380854093289862E-2</v>
      </c>
      <c r="Z1079" s="50">
        <v>9.3838633231030522E-3</v>
      </c>
      <c r="AA1079" s="50">
        <v>1.1069411224025758E-2</v>
      </c>
      <c r="AB1079" s="50">
        <v>4.7458839170012321E-3</v>
      </c>
      <c r="AC1079" s="50">
        <v>9.132695321726822E-3</v>
      </c>
      <c r="AD1079" s="50">
        <v>1.351710270760669E-2</v>
      </c>
      <c r="AE1079" s="50">
        <v>7.3374961409178379E-3</v>
      </c>
      <c r="AF1079" s="50">
        <v>1.4012632091922713E-2</v>
      </c>
      <c r="AG1079" s="30">
        <v>1.0011411914457091E-2</v>
      </c>
      <c r="AH1079" s="88">
        <v>6.3550855199236049E-3</v>
      </c>
    </row>
    <row r="1080" spans="1:34" ht="14.25" x14ac:dyDescent="0.25">
      <c r="A1080" s="47" t="s">
        <v>10</v>
      </c>
      <c r="B1080" s="47" t="s">
        <v>11</v>
      </c>
      <c r="C1080" s="47" t="s">
        <v>12</v>
      </c>
      <c r="D1080" s="47" t="s">
        <v>177</v>
      </c>
      <c r="E1080" s="47" t="s">
        <v>178</v>
      </c>
      <c r="F1080" s="47" t="s">
        <v>94</v>
      </c>
      <c r="G1080" s="47" t="s">
        <v>183</v>
      </c>
      <c r="H1080" s="48" t="s">
        <v>16</v>
      </c>
      <c r="I1080" s="49">
        <v>25</v>
      </c>
      <c r="J1080" s="50">
        <v>2.2199999999999998E-5</v>
      </c>
      <c r="K1080" s="50">
        <v>2.6774999999999994E-5</v>
      </c>
      <c r="L1080" s="50">
        <v>1.1624999999999998E-5</v>
      </c>
      <c r="M1080" s="50">
        <v>2.0099999999999997E-5</v>
      </c>
      <c r="N1080" s="50">
        <v>3.052499999999999E-5</v>
      </c>
      <c r="O1080" s="50">
        <v>2.4974999999999997E-5</v>
      </c>
      <c r="P1080" s="50">
        <v>2.3024999999999997E-5</v>
      </c>
      <c r="Q1080" s="50">
        <v>1.3124999999999995E-5</v>
      </c>
      <c r="R1080" s="50">
        <v>5.9249999999999992E-6</v>
      </c>
      <c r="S1080" s="50">
        <v>8.699999999999998E-6</v>
      </c>
      <c r="T1080" s="50">
        <v>1.4174999999999996E-5</v>
      </c>
      <c r="U1080" s="50">
        <v>1.0799999999999998E-5</v>
      </c>
      <c r="V1080" s="50">
        <v>3.599999999999999E-6</v>
      </c>
      <c r="W1080" s="50">
        <v>3.2249999999999996E-6</v>
      </c>
      <c r="X1080" s="50">
        <v>3.824999999999999E-6</v>
      </c>
      <c r="Y1080" s="50">
        <v>3.5249999999999989E-6</v>
      </c>
      <c r="Z1080" s="50">
        <v>5.849999999999999E-6</v>
      </c>
      <c r="AA1080" s="50">
        <v>4.2749999999999989E-6</v>
      </c>
      <c r="AB1080" s="50">
        <v>3.374999999999999E-6</v>
      </c>
      <c r="AC1080" s="50">
        <v>3.4499999999999992E-6</v>
      </c>
      <c r="AD1080" s="50">
        <v>3.599999999999999E-6</v>
      </c>
      <c r="AE1080" s="50">
        <v>4.1249999999999995E-6</v>
      </c>
      <c r="AF1080" s="50">
        <v>3.4499999999999992E-6</v>
      </c>
      <c r="AG1080" s="30">
        <v>8.0999999999999987E-6</v>
      </c>
      <c r="AH1080" s="88">
        <v>5.3999999999999991E-6</v>
      </c>
    </row>
    <row r="1081" spans="1:34" ht="14.25" x14ac:dyDescent="0.25">
      <c r="A1081" s="47" t="s">
        <v>10</v>
      </c>
      <c r="B1081" s="47" t="s">
        <v>11</v>
      </c>
      <c r="C1081" s="47" t="s">
        <v>12</v>
      </c>
      <c r="D1081" s="47" t="s">
        <v>177</v>
      </c>
      <c r="E1081" s="47" t="s">
        <v>178</v>
      </c>
      <c r="F1081" s="47" t="s">
        <v>94</v>
      </c>
      <c r="G1081" s="47" t="s">
        <v>183</v>
      </c>
      <c r="H1081" s="48" t="s">
        <v>17</v>
      </c>
      <c r="I1081" s="49">
        <v>1</v>
      </c>
      <c r="J1081" s="50">
        <v>2.22592E-2</v>
      </c>
      <c r="K1081" s="50">
        <v>2.6846399999999999E-2</v>
      </c>
      <c r="L1081" s="50">
        <v>1.1656E-2</v>
      </c>
      <c r="M1081" s="50">
        <v>2.0153600000000001E-2</v>
      </c>
      <c r="N1081" s="50">
        <v>3.0606399999999999E-2</v>
      </c>
      <c r="O1081" s="50">
        <v>2.5041600000000001E-2</v>
      </c>
      <c r="P1081" s="50">
        <v>2.30864E-2</v>
      </c>
      <c r="Q1081" s="50">
        <v>1.316E-2</v>
      </c>
      <c r="R1081" s="50">
        <v>5.9408000000000004E-3</v>
      </c>
      <c r="S1081" s="50">
        <v>8.7232000000000004E-3</v>
      </c>
      <c r="T1081" s="50">
        <v>1.4212799999999999E-2</v>
      </c>
      <c r="U1081" s="50">
        <v>1.08288E-2</v>
      </c>
      <c r="V1081" s="50">
        <v>3.6096000000000001E-3</v>
      </c>
      <c r="W1081" s="50">
        <v>3.2336000000000001E-3</v>
      </c>
      <c r="X1081" s="50">
        <v>3.8352E-3</v>
      </c>
      <c r="Y1081" s="50">
        <v>3.5344E-3</v>
      </c>
      <c r="Z1081" s="50">
        <v>5.8656000000000003E-3</v>
      </c>
      <c r="AA1081" s="50">
        <v>4.2864000000000001E-3</v>
      </c>
      <c r="AB1081" s="50">
        <v>3.3839999999999999E-3</v>
      </c>
      <c r="AC1081" s="50">
        <v>3.4591999999999999E-3</v>
      </c>
      <c r="AD1081" s="50">
        <v>3.6096000000000001E-3</v>
      </c>
      <c r="AE1081" s="50">
        <v>4.1359999999999999E-3</v>
      </c>
      <c r="AF1081" s="50">
        <v>3.4591999999999999E-3</v>
      </c>
      <c r="AG1081" s="30">
        <v>8.1215999999999997E-3</v>
      </c>
      <c r="AH1081" s="88">
        <v>5.4143999999999998E-3</v>
      </c>
    </row>
    <row r="1082" spans="1:34" ht="14.25" x14ac:dyDescent="0.25">
      <c r="A1082" s="47" t="s">
        <v>10</v>
      </c>
      <c r="B1082" s="47" t="s">
        <v>11</v>
      </c>
      <c r="C1082" s="47" t="s">
        <v>12</v>
      </c>
      <c r="D1082" s="47" t="s">
        <v>177</v>
      </c>
      <c r="E1082" s="47" t="s">
        <v>178</v>
      </c>
      <c r="F1082" s="47" t="s">
        <v>94</v>
      </c>
      <c r="G1082" s="47" t="s">
        <v>183</v>
      </c>
      <c r="H1082" s="48" t="s">
        <v>18</v>
      </c>
      <c r="I1082" s="49">
        <v>298</v>
      </c>
      <c r="J1082" s="50">
        <v>5.2924799999999999E-5</v>
      </c>
      <c r="K1082" s="50">
        <v>6.3831599999999994E-5</v>
      </c>
      <c r="L1082" s="50">
        <v>2.7713999999999999E-5</v>
      </c>
      <c r="M1082" s="50">
        <v>4.7918399999999998E-5</v>
      </c>
      <c r="N1082" s="50">
        <v>7.27716E-5</v>
      </c>
      <c r="O1082" s="50">
        <v>5.9540399999999997E-5</v>
      </c>
      <c r="P1082" s="50">
        <v>5.4891600000000001E-5</v>
      </c>
      <c r="Q1082" s="50">
        <v>3.129E-5</v>
      </c>
      <c r="R1082" s="50">
        <v>1.41252E-5</v>
      </c>
      <c r="S1082" s="50">
        <v>2.07408E-5</v>
      </c>
      <c r="T1082" s="50">
        <v>3.37932E-5</v>
      </c>
      <c r="U1082" s="50">
        <v>2.57472E-5</v>
      </c>
      <c r="V1082" s="50">
        <v>8.5823999999999993E-6</v>
      </c>
      <c r="W1082" s="50">
        <v>7.6884000000000008E-6</v>
      </c>
      <c r="X1082" s="50">
        <v>9.1187999999999998E-6</v>
      </c>
      <c r="Y1082" s="50">
        <v>8.4036000000000003E-6</v>
      </c>
      <c r="Z1082" s="50">
        <v>1.3946400000000001E-5</v>
      </c>
      <c r="AA1082" s="50">
        <v>1.0191600000000001E-5</v>
      </c>
      <c r="AB1082" s="50">
        <v>8.0460000000000006E-6</v>
      </c>
      <c r="AC1082" s="50">
        <v>8.2247999999999996E-6</v>
      </c>
      <c r="AD1082" s="50">
        <v>8.5823999999999993E-6</v>
      </c>
      <c r="AE1082" s="50">
        <v>9.8339999999999994E-6</v>
      </c>
      <c r="AF1082" s="50">
        <v>8.2247999999999996E-6</v>
      </c>
      <c r="AG1082" s="30">
        <v>1.9310400000000001E-5</v>
      </c>
      <c r="AH1082" s="88">
        <v>1.28736E-5</v>
      </c>
    </row>
    <row r="1083" spans="1:34" ht="14.25" x14ac:dyDescent="0.25">
      <c r="A1083" s="47" t="s">
        <v>10</v>
      </c>
      <c r="B1083" s="47" t="s">
        <v>11</v>
      </c>
      <c r="C1083" s="47" t="s">
        <v>12</v>
      </c>
      <c r="D1083" s="47" t="s">
        <v>177</v>
      </c>
      <c r="E1083" s="47" t="s">
        <v>178</v>
      </c>
      <c r="F1083" s="47" t="s">
        <v>94</v>
      </c>
      <c r="G1083" s="47" t="s">
        <v>184</v>
      </c>
      <c r="H1083" s="48" t="s">
        <v>16</v>
      </c>
      <c r="I1083" s="49">
        <v>25</v>
      </c>
      <c r="J1083" s="50">
        <v>4.640999999999999E-4</v>
      </c>
      <c r="K1083" s="50">
        <v>3.1852499999999995E-4</v>
      </c>
      <c r="L1083" s="50">
        <v>3.7072499999999992E-4</v>
      </c>
      <c r="M1083" s="50">
        <v>6.2767499999999985E-4</v>
      </c>
      <c r="N1083" s="50">
        <v>8.8612499999999976E-4</v>
      </c>
      <c r="O1083" s="50">
        <v>6.9592499999999991E-4</v>
      </c>
      <c r="P1083" s="50">
        <v>5.1637499999999991E-4</v>
      </c>
      <c r="Q1083" s="50">
        <v>5.8012499999999991E-4</v>
      </c>
      <c r="R1083" s="50">
        <v>7.4909999999999983E-4</v>
      </c>
      <c r="S1083" s="50">
        <v>5.981999999999999E-4</v>
      </c>
      <c r="T1083" s="50">
        <v>6.4709999999999985E-4</v>
      </c>
      <c r="U1083" s="50">
        <v>6.3209999999999981E-4</v>
      </c>
      <c r="V1083" s="50">
        <v>6.4177499999999992E-4</v>
      </c>
      <c r="W1083" s="50">
        <v>6.1004999999999989E-4</v>
      </c>
      <c r="X1083" s="50">
        <v>7.2907499999999993E-4</v>
      </c>
      <c r="Y1083" s="50">
        <v>6.0014999999999992E-4</v>
      </c>
      <c r="Z1083" s="50">
        <v>8.2274999999999991E-4</v>
      </c>
      <c r="AA1083" s="50">
        <v>8.249249999999999E-4</v>
      </c>
      <c r="AB1083" s="50">
        <v>9.3959999999999975E-4</v>
      </c>
      <c r="AC1083" s="50">
        <v>9.9622499999999967E-4</v>
      </c>
      <c r="AD1083" s="50">
        <v>9.3839999999999972E-4</v>
      </c>
      <c r="AE1083" s="50">
        <v>1.0604999999999998E-3</v>
      </c>
      <c r="AF1083" s="50">
        <v>1.0568249999999997E-3</v>
      </c>
      <c r="AG1083" s="30">
        <v>1.0898999999999998E-3</v>
      </c>
      <c r="AH1083" s="88">
        <v>1.0522499999999998E-3</v>
      </c>
    </row>
    <row r="1084" spans="1:34" ht="14.25" x14ac:dyDescent="0.25">
      <c r="A1084" s="47" t="s">
        <v>10</v>
      </c>
      <c r="B1084" s="47" t="s">
        <v>11</v>
      </c>
      <c r="C1084" s="47" t="s">
        <v>12</v>
      </c>
      <c r="D1084" s="47" t="s">
        <v>177</v>
      </c>
      <c r="E1084" s="47" t="s">
        <v>178</v>
      </c>
      <c r="F1084" s="47" t="s">
        <v>94</v>
      </c>
      <c r="G1084" s="47" t="s">
        <v>184</v>
      </c>
      <c r="H1084" s="48" t="s">
        <v>17</v>
      </c>
      <c r="I1084" s="49">
        <v>1</v>
      </c>
      <c r="J1084" s="50">
        <v>0.38972023999999994</v>
      </c>
      <c r="K1084" s="50">
        <v>0.26747605999999996</v>
      </c>
      <c r="L1084" s="50">
        <v>0.31131014000000001</v>
      </c>
      <c r="M1084" s="50">
        <v>0.52707961999999997</v>
      </c>
      <c r="N1084" s="50">
        <v>0.74410869999999985</v>
      </c>
      <c r="O1084" s="50">
        <v>0.58439141999999999</v>
      </c>
      <c r="P1084" s="50">
        <v>0.43361729999999993</v>
      </c>
      <c r="Q1084" s="50">
        <v>0.48715029999999993</v>
      </c>
      <c r="R1084" s="50">
        <v>0.62904424000000003</v>
      </c>
      <c r="S1084" s="50">
        <v>0.50232847999999997</v>
      </c>
      <c r="T1084" s="50">
        <v>0.54339143999999995</v>
      </c>
      <c r="U1084" s="50">
        <v>0.5307954399999999</v>
      </c>
      <c r="V1084" s="50">
        <v>0.53891985999999992</v>
      </c>
      <c r="W1084" s="50">
        <v>0.51227931999999998</v>
      </c>
      <c r="X1084" s="50">
        <v>0.61222858000000002</v>
      </c>
      <c r="Y1084" s="50">
        <v>0.50396595999999994</v>
      </c>
      <c r="Z1084" s="50">
        <v>0.69089059999999991</v>
      </c>
      <c r="AA1084" s="50">
        <v>0.69271701999999991</v>
      </c>
      <c r="AB1084" s="50">
        <v>0.78901343999999984</v>
      </c>
      <c r="AC1084" s="50">
        <v>0.83656333999999988</v>
      </c>
      <c r="AD1084" s="50">
        <v>0.78800575999999989</v>
      </c>
      <c r="AE1084" s="50">
        <v>0.89053719999999981</v>
      </c>
      <c r="AF1084" s="50">
        <v>0.8874511799999999</v>
      </c>
      <c r="AG1084" s="30">
        <v>0.91522535999999988</v>
      </c>
      <c r="AH1084" s="88">
        <v>0.88360939999999988</v>
      </c>
    </row>
    <row r="1085" spans="1:34" ht="14.25" x14ac:dyDescent="0.25">
      <c r="A1085" s="47" t="s">
        <v>10</v>
      </c>
      <c r="B1085" s="47" t="s">
        <v>11</v>
      </c>
      <c r="C1085" s="47" t="s">
        <v>12</v>
      </c>
      <c r="D1085" s="47" t="s">
        <v>177</v>
      </c>
      <c r="E1085" s="47" t="s">
        <v>178</v>
      </c>
      <c r="F1085" s="47" t="s">
        <v>94</v>
      </c>
      <c r="G1085" s="47" t="s">
        <v>184</v>
      </c>
      <c r="H1085" s="48" t="s">
        <v>18</v>
      </c>
      <c r="I1085" s="49">
        <v>298</v>
      </c>
      <c r="J1085" s="50">
        <v>1.1064143999999999E-3</v>
      </c>
      <c r="K1085" s="50">
        <v>7.5936359999999997E-4</v>
      </c>
      <c r="L1085" s="50">
        <v>8.8380839999999995E-4</v>
      </c>
      <c r="M1085" s="50">
        <v>1.4963772E-3</v>
      </c>
      <c r="N1085" s="50">
        <v>2.1125219999999999E-3</v>
      </c>
      <c r="O1085" s="50">
        <v>1.6590852000000001E-3</v>
      </c>
      <c r="P1085" s="50">
        <v>1.2310380000000001E-3</v>
      </c>
      <c r="Q1085" s="50">
        <v>1.383018E-3</v>
      </c>
      <c r="R1085" s="50">
        <v>1.7858544000000001E-3</v>
      </c>
      <c r="S1085" s="50">
        <v>1.4261088E-3</v>
      </c>
      <c r="T1085" s="50">
        <v>1.5426864000000001E-3</v>
      </c>
      <c r="U1085" s="50">
        <v>1.5069263999999997E-3</v>
      </c>
      <c r="V1085" s="50">
        <v>1.5299915999999998E-3</v>
      </c>
      <c r="W1085" s="50">
        <v>1.4543592E-3</v>
      </c>
      <c r="X1085" s="50">
        <v>1.7381148000000001E-3</v>
      </c>
      <c r="Y1085" s="50">
        <v>1.4307575999999999E-3</v>
      </c>
      <c r="Z1085" s="50">
        <v>1.961436E-3</v>
      </c>
      <c r="AA1085" s="50">
        <v>1.9666212000000001E-3</v>
      </c>
      <c r="AB1085" s="50">
        <v>2.2400063999999998E-3</v>
      </c>
      <c r="AC1085" s="50">
        <v>2.3750004000000001E-3</v>
      </c>
      <c r="AD1085" s="50">
        <v>2.2371456000000001E-3</v>
      </c>
      <c r="AE1085" s="50">
        <v>2.5282319999999996E-3</v>
      </c>
      <c r="AF1085" s="50">
        <v>2.5194708000000001E-3</v>
      </c>
      <c r="AG1085" s="30">
        <v>2.5983216E-3</v>
      </c>
      <c r="AH1085" s="88">
        <v>2.508564E-3</v>
      </c>
    </row>
    <row r="1086" spans="1:34" ht="14.25" x14ac:dyDescent="0.25">
      <c r="A1086" s="47" t="s">
        <v>10</v>
      </c>
      <c r="B1086" s="47" t="s">
        <v>11</v>
      </c>
      <c r="C1086" s="47" t="s">
        <v>12</v>
      </c>
      <c r="D1086" s="47" t="s">
        <v>177</v>
      </c>
      <c r="E1086" s="47" t="s">
        <v>178</v>
      </c>
      <c r="F1086" s="47" t="s">
        <v>94</v>
      </c>
      <c r="G1086" s="47" t="s">
        <v>582</v>
      </c>
      <c r="H1086" s="48" t="s">
        <v>16</v>
      </c>
      <c r="I1086" s="49">
        <v>25</v>
      </c>
      <c r="J1086" s="50">
        <v>0</v>
      </c>
      <c r="K1086" s="50">
        <v>0</v>
      </c>
      <c r="L1086" s="50">
        <v>0</v>
      </c>
      <c r="M1086" s="50">
        <v>0</v>
      </c>
      <c r="N1086" s="50">
        <v>0</v>
      </c>
      <c r="O1086" s="50">
        <v>0</v>
      </c>
      <c r="P1086" s="50">
        <v>0</v>
      </c>
      <c r="Q1086" s="50">
        <v>0</v>
      </c>
      <c r="R1086" s="50">
        <v>0</v>
      </c>
      <c r="S1086" s="50">
        <v>0</v>
      </c>
      <c r="T1086" s="50">
        <v>1.2408905710544347E-7</v>
      </c>
      <c r="U1086" s="50">
        <v>9.9550541705811728E-8</v>
      </c>
      <c r="V1086" s="50">
        <v>4.0365286399116365E-7</v>
      </c>
      <c r="W1086" s="50">
        <v>4.696390758202209E-6</v>
      </c>
      <c r="X1086" s="50">
        <v>3.8773258881417789E-6</v>
      </c>
      <c r="Y1086" s="50">
        <v>6.1744215128557928E-6</v>
      </c>
      <c r="Z1086" s="50">
        <v>9.0840698818678313E-6</v>
      </c>
      <c r="AA1086" s="50">
        <v>1.0815734782974561E-5</v>
      </c>
      <c r="AB1086" s="50">
        <v>1.4420071782511024E-5</v>
      </c>
      <c r="AC1086" s="50">
        <v>2.2715420335285891E-5</v>
      </c>
      <c r="AD1086" s="50">
        <v>1.5660999089214408E-5</v>
      </c>
      <c r="AE1086" s="50">
        <v>3.4930258223994676E-5</v>
      </c>
      <c r="AF1086" s="50">
        <v>4.8819278779509915E-5</v>
      </c>
      <c r="AG1086" s="30">
        <v>8.0229598145492819E-5</v>
      </c>
      <c r="AH1086" s="88">
        <v>8.1211571429535978E-5</v>
      </c>
    </row>
    <row r="1087" spans="1:34" ht="14.25" x14ac:dyDescent="0.25">
      <c r="A1087" s="47" t="s">
        <v>10</v>
      </c>
      <c r="B1087" s="47" t="s">
        <v>11</v>
      </c>
      <c r="C1087" s="47" t="s">
        <v>12</v>
      </c>
      <c r="D1087" s="47" t="s">
        <v>177</v>
      </c>
      <c r="E1087" s="47" t="s">
        <v>178</v>
      </c>
      <c r="F1087" s="47" t="s">
        <v>94</v>
      </c>
      <c r="G1087" s="47" t="s">
        <v>582</v>
      </c>
      <c r="H1087" s="48" t="s">
        <v>18</v>
      </c>
      <c r="I1087" s="49">
        <v>298</v>
      </c>
      <c r="J1087" s="50">
        <v>0</v>
      </c>
      <c r="K1087" s="50">
        <v>0</v>
      </c>
      <c r="L1087" s="50">
        <v>0</v>
      </c>
      <c r="M1087" s="50">
        <v>0</v>
      </c>
      <c r="N1087" s="50">
        <v>0</v>
      </c>
      <c r="O1087" s="50">
        <v>0</v>
      </c>
      <c r="P1087" s="50">
        <v>0</v>
      </c>
      <c r="Q1087" s="50">
        <v>0</v>
      </c>
      <c r="R1087" s="50">
        <v>0</v>
      </c>
      <c r="S1087" s="50">
        <v>0</v>
      </c>
      <c r="T1087" s="50">
        <v>7.3957078034844296E-7</v>
      </c>
      <c r="U1087" s="50">
        <v>5.9332122856663797E-7</v>
      </c>
      <c r="V1087" s="50">
        <v>2.4057710693873353E-6</v>
      </c>
      <c r="W1087" s="50">
        <v>2.7990488918885163E-5</v>
      </c>
      <c r="X1087" s="50">
        <v>2.3108862293325007E-5</v>
      </c>
      <c r="Y1087" s="50">
        <v>3.6799552216620519E-5</v>
      </c>
      <c r="Z1087" s="50">
        <v>5.4141056495932277E-5</v>
      </c>
      <c r="AA1087" s="50">
        <v>6.4461779306528385E-5</v>
      </c>
      <c r="AB1087" s="50">
        <v>8.5943627823765713E-5</v>
      </c>
      <c r="AC1087" s="50">
        <v>1.3538390519830391E-4</v>
      </c>
      <c r="AD1087" s="50">
        <v>9.3339554571717875E-5</v>
      </c>
      <c r="AE1087" s="50">
        <v>2.081843390150083E-4</v>
      </c>
      <c r="AF1087" s="50">
        <v>2.9096290152587915E-4</v>
      </c>
      <c r="AG1087" s="31">
        <v>4.7816840494713719E-4</v>
      </c>
      <c r="AH1087" s="88">
        <v>4.8402096572003442E-4</v>
      </c>
    </row>
    <row r="1088" spans="1:34" ht="14.25" x14ac:dyDescent="0.25">
      <c r="A1088" s="26" t="s">
        <v>10</v>
      </c>
      <c r="B1088" s="26" t="s">
        <v>11</v>
      </c>
      <c r="C1088" s="26" t="s">
        <v>12</v>
      </c>
      <c r="D1088" s="26" t="s">
        <v>177</v>
      </c>
      <c r="E1088" s="26" t="s">
        <v>178</v>
      </c>
      <c r="F1088" s="26" t="s">
        <v>94</v>
      </c>
      <c r="G1088" s="26" t="s">
        <v>185</v>
      </c>
      <c r="H1088" s="32" t="s">
        <v>16</v>
      </c>
      <c r="I1088" s="33">
        <v>25</v>
      </c>
      <c r="J1088" s="30">
        <v>2.2499999999999999E-7</v>
      </c>
      <c r="K1088" s="30">
        <v>1.2975E-5</v>
      </c>
      <c r="L1088" s="30">
        <v>0</v>
      </c>
      <c r="M1088" s="30">
        <v>0</v>
      </c>
      <c r="N1088" s="30">
        <v>0</v>
      </c>
      <c r="O1088" s="30">
        <v>0</v>
      </c>
      <c r="P1088" s="30">
        <v>0</v>
      </c>
      <c r="Q1088" s="30">
        <v>0</v>
      </c>
      <c r="R1088" s="30">
        <v>0</v>
      </c>
      <c r="S1088" s="30">
        <v>0</v>
      </c>
      <c r="T1088" s="30">
        <v>0</v>
      </c>
      <c r="U1088" s="30">
        <v>0</v>
      </c>
      <c r="V1088" s="30">
        <v>0</v>
      </c>
      <c r="W1088" s="30">
        <v>0</v>
      </c>
      <c r="X1088" s="30">
        <v>2.9999999999999999E-7</v>
      </c>
      <c r="Y1088" s="30">
        <v>2.9999999999999999E-7</v>
      </c>
      <c r="Z1088" s="30">
        <v>4.4999999999999998E-7</v>
      </c>
      <c r="AA1088" s="30">
        <v>0</v>
      </c>
      <c r="AB1088" s="30">
        <v>0</v>
      </c>
      <c r="AC1088" s="30">
        <v>0</v>
      </c>
      <c r="AD1088" s="30">
        <v>0</v>
      </c>
      <c r="AE1088" s="30">
        <v>0</v>
      </c>
      <c r="AF1088" s="30">
        <v>0</v>
      </c>
      <c r="AG1088" s="30">
        <v>0</v>
      </c>
      <c r="AH1088" s="88">
        <v>0</v>
      </c>
    </row>
    <row r="1089" spans="1:34" ht="14.25" x14ac:dyDescent="0.25">
      <c r="A1089" s="26" t="s">
        <v>10</v>
      </c>
      <c r="B1089" s="26" t="s">
        <v>11</v>
      </c>
      <c r="C1089" s="26" t="s">
        <v>12</v>
      </c>
      <c r="D1089" s="26" t="s">
        <v>177</v>
      </c>
      <c r="E1089" s="26" t="s">
        <v>178</v>
      </c>
      <c r="F1089" s="26" t="s">
        <v>94</v>
      </c>
      <c r="G1089" s="26" t="s">
        <v>185</v>
      </c>
      <c r="H1089" s="32" t="s">
        <v>17</v>
      </c>
      <c r="I1089" s="33">
        <v>1</v>
      </c>
      <c r="J1089" s="30">
        <v>2.253E-4</v>
      </c>
      <c r="K1089" s="30">
        <v>1.29923E-2</v>
      </c>
      <c r="L1089" s="30">
        <v>0</v>
      </c>
      <c r="M1089" s="30">
        <v>0</v>
      </c>
      <c r="N1089" s="30">
        <v>0</v>
      </c>
      <c r="O1089" s="30">
        <v>0</v>
      </c>
      <c r="P1089" s="30">
        <v>0</v>
      </c>
      <c r="Q1089" s="30">
        <v>0</v>
      </c>
      <c r="R1089" s="30">
        <v>0</v>
      </c>
      <c r="S1089" s="30">
        <v>0</v>
      </c>
      <c r="T1089" s="30">
        <v>0</v>
      </c>
      <c r="U1089" s="30">
        <v>0</v>
      </c>
      <c r="V1089" s="30">
        <v>0</v>
      </c>
      <c r="W1089" s="30">
        <v>0</v>
      </c>
      <c r="X1089" s="30">
        <v>3.0039999999999998E-4</v>
      </c>
      <c r="Y1089" s="30">
        <v>3.0039999999999998E-4</v>
      </c>
      <c r="Z1089" s="30">
        <v>4.506E-4</v>
      </c>
      <c r="AA1089" s="30">
        <v>0</v>
      </c>
      <c r="AB1089" s="30">
        <v>0</v>
      </c>
      <c r="AC1089" s="30">
        <v>0</v>
      </c>
      <c r="AD1089" s="30">
        <v>0</v>
      </c>
      <c r="AE1089" s="30">
        <v>0</v>
      </c>
      <c r="AF1089" s="30">
        <v>0</v>
      </c>
      <c r="AG1089" s="30">
        <v>0</v>
      </c>
      <c r="AH1089" s="89">
        <v>0</v>
      </c>
    </row>
    <row r="1090" spans="1:34" ht="14.25" x14ac:dyDescent="0.25">
      <c r="A1090" s="85" t="s">
        <v>10</v>
      </c>
      <c r="B1090" s="85" t="s">
        <v>11</v>
      </c>
      <c r="C1090" s="85" t="s">
        <v>12</v>
      </c>
      <c r="D1090" s="85" t="s">
        <v>177</v>
      </c>
      <c r="E1090" s="85" t="s">
        <v>178</v>
      </c>
      <c r="F1090" s="85" t="s">
        <v>94</v>
      </c>
      <c r="G1090" s="85" t="s">
        <v>185</v>
      </c>
      <c r="H1090" s="86" t="s">
        <v>18</v>
      </c>
      <c r="I1090" s="87">
        <v>298</v>
      </c>
      <c r="J1090" s="88">
        <v>5.3640000000000007E-7</v>
      </c>
      <c r="K1090" s="88">
        <v>3.0932400000000002E-5</v>
      </c>
      <c r="L1090" s="88">
        <v>0</v>
      </c>
      <c r="M1090" s="88">
        <v>0</v>
      </c>
      <c r="N1090" s="88">
        <v>0</v>
      </c>
      <c r="O1090" s="88">
        <v>0</v>
      </c>
      <c r="P1090" s="88">
        <v>0</v>
      </c>
      <c r="Q1090" s="88">
        <v>0</v>
      </c>
      <c r="R1090" s="88">
        <v>0</v>
      </c>
      <c r="S1090" s="88">
        <v>0</v>
      </c>
      <c r="T1090" s="88">
        <v>0</v>
      </c>
      <c r="U1090" s="88">
        <v>0</v>
      </c>
      <c r="V1090" s="88">
        <v>0</v>
      </c>
      <c r="W1090" s="88">
        <v>0</v>
      </c>
      <c r="X1090" s="88">
        <v>7.1520000000000016E-7</v>
      </c>
      <c r="Y1090" s="88">
        <v>7.1520000000000016E-7</v>
      </c>
      <c r="Z1090" s="88">
        <v>1.0728000000000001E-6</v>
      </c>
      <c r="AA1090" s="88">
        <v>0</v>
      </c>
      <c r="AB1090" s="88">
        <v>0</v>
      </c>
      <c r="AC1090" s="88">
        <v>0</v>
      </c>
      <c r="AD1090" s="88">
        <v>0</v>
      </c>
      <c r="AE1090" s="88">
        <v>0</v>
      </c>
      <c r="AF1090" s="88">
        <v>0</v>
      </c>
      <c r="AG1090" s="88">
        <v>0</v>
      </c>
      <c r="AH1090" s="88">
        <v>0</v>
      </c>
    </row>
    <row r="1091" spans="1:34" ht="14.25" x14ac:dyDescent="0.25">
      <c r="A1091" s="85" t="s">
        <v>10</v>
      </c>
      <c r="B1091" s="85" t="s">
        <v>11</v>
      </c>
      <c r="C1091" s="85" t="s">
        <v>12</v>
      </c>
      <c r="D1091" s="85" t="s">
        <v>177</v>
      </c>
      <c r="E1091" s="85" t="s">
        <v>178</v>
      </c>
      <c r="F1091" s="85" t="s">
        <v>94</v>
      </c>
      <c r="G1091" s="85" t="s">
        <v>186</v>
      </c>
      <c r="H1091" s="86" t="s">
        <v>16</v>
      </c>
      <c r="I1091" s="87">
        <v>25</v>
      </c>
      <c r="J1091" s="88">
        <v>4.9487999999999997E-3</v>
      </c>
      <c r="K1091" s="88">
        <v>5.0039999999999998E-3</v>
      </c>
      <c r="L1091" s="88">
        <v>5.1247999999999997E-3</v>
      </c>
      <c r="M1091" s="88">
        <v>5.3359999999999996E-3</v>
      </c>
      <c r="N1091" s="88">
        <v>5.2167999999999997E-3</v>
      </c>
      <c r="O1091" s="88">
        <v>3.3224000000000005E-3</v>
      </c>
      <c r="P1091" s="88">
        <v>3.0823999999999999E-3</v>
      </c>
      <c r="Q1091" s="88">
        <v>3.2736000000000002E-3</v>
      </c>
      <c r="R1091" s="88">
        <v>3.4543999999999998E-3</v>
      </c>
      <c r="S1091" s="88">
        <v>4.2128000000000001E-3</v>
      </c>
      <c r="T1091" s="88">
        <v>4.1592E-3</v>
      </c>
      <c r="U1091" s="88">
        <v>4.0039999999999997E-3</v>
      </c>
      <c r="V1091" s="88">
        <v>3.5071999999999998E-3</v>
      </c>
      <c r="W1091" s="88">
        <v>4.0648000000000004E-3</v>
      </c>
      <c r="X1091" s="88">
        <v>4.0648000000000004E-3</v>
      </c>
      <c r="Y1091" s="88">
        <v>2.3655999999999998E-3</v>
      </c>
      <c r="Z1091" s="88">
        <v>2.5528E-3</v>
      </c>
      <c r="AA1091" s="88">
        <v>2.5728000000000001E-3</v>
      </c>
      <c r="AB1091" s="88">
        <v>2.3311999999999999E-3</v>
      </c>
      <c r="AC1091" s="88">
        <v>2.7344000000000001E-3</v>
      </c>
      <c r="AD1091" s="88">
        <v>2.9120000000000001E-3</v>
      </c>
      <c r="AE1091" s="88">
        <v>2.9120000000000001E-3</v>
      </c>
      <c r="AF1091" s="88">
        <v>2.9120000000000001E-3</v>
      </c>
      <c r="AG1091" s="88">
        <v>2.9120000000000001E-3</v>
      </c>
      <c r="AH1091" s="88">
        <v>2.9120000000000001E-3</v>
      </c>
    </row>
    <row r="1092" spans="1:34" ht="14.25" x14ac:dyDescent="0.25">
      <c r="A1092" s="85" t="s">
        <v>10</v>
      </c>
      <c r="B1092" s="85" t="s">
        <v>11</v>
      </c>
      <c r="C1092" s="85" t="s">
        <v>12</v>
      </c>
      <c r="D1092" s="85" t="s">
        <v>177</v>
      </c>
      <c r="E1092" s="85" t="s">
        <v>178</v>
      </c>
      <c r="F1092" s="85" t="s">
        <v>94</v>
      </c>
      <c r="G1092" s="85" t="s">
        <v>186</v>
      </c>
      <c r="H1092" s="86" t="s">
        <v>18</v>
      </c>
      <c r="I1092" s="87">
        <v>298</v>
      </c>
      <c r="J1092" s="88">
        <v>7.7423975999999992E-3</v>
      </c>
      <c r="K1092" s="88">
        <v>7.8287579999999999E-3</v>
      </c>
      <c r="L1092" s="88">
        <v>8.0177495999999987E-3</v>
      </c>
      <c r="M1092" s="88">
        <v>8.3481719999999992E-3</v>
      </c>
      <c r="N1092" s="88">
        <v>8.1616835999999988E-3</v>
      </c>
      <c r="O1092" s="88">
        <v>5.1978948000000001E-3</v>
      </c>
      <c r="P1092" s="88">
        <v>4.8224147999999991E-3</v>
      </c>
      <c r="Q1092" s="88">
        <v>5.1215471999999998E-3</v>
      </c>
      <c r="R1092" s="88">
        <v>5.4044087999999997E-3</v>
      </c>
      <c r="S1092" s="88">
        <v>6.5909255999999994E-3</v>
      </c>
      <c r="T1092" s="88">
        <v>6.5070683999999988E-3</v>
      </c>
      <c r="U1092" s="88">
        <v>6.2642579999999991E-3</v>
      </c>
      <c r="V1092" s="88">
        <v>5.4870144000000003E-3</v>
      </c>
      <c r="W1092" s="88">
        <v>6.3593795999999994E-3</v>
      </c>
      <c r="X1092" s="88">
        <v>6.3593795999999994E-3</v>
      </c>
      <c r="Y1092" s="88">
        <v>3.7009811999999995E-3</v>
      </c>
      <c r="Z1092" s="88">
        <v>3.9938555999999995E-3</v>
      </c>
      <c r="AA1092" s="88">
        <v>4.0251455999999993E-3</v>
      </c>
      <c r="AB1092" s="88">
        <v>3.6471623999999995E-3</v>
      </c>
      <c r="AC1092" s="88">
        <v>4.2779687999999995E-3</v>
      </c>
      <c r="AD1092" s="88">
        <v>4.5558239999999991E-3</v>
      </c>
      <c r="AE1092" s="88">
        <v>4.5558239999999991E-3</v>
      </c>
      <c r="AF1092" s="88">
        <v>4.5558239999999991E-3</v>
      </c>
      <c r="AG1092" s="88">
        <v>4.5558239999999991E-3</v>
      </c>
      <c r="AH1092" s="88">
        <v>4.5558239999999991E-3</v>
      </c>
    </row>
    <row r="1093" spans="1:34" ht="14.25" x14ac:dyDescent="0.25">
      <c r="A1093" s="85" t="s">
        <v>10</v>
      </c>
      <c r="B1093" s="85" t="s">
        <v>11</v>
      </c>
      <c r="C1093" s="85" t="s">
        <v>12</v>
      </c>
      <c r="D1093" s="85" t="s">
        <v>177</v>
      </c>
      <c r="E1093" s="85" t="s">
        <v>178</v>
      </c>
      <c r="F1093" s="85" t="s">
        <v>94</v>
      </c>
      <c r="G1093" s="85" t="s">
        <v>678</v>
      </c>
      <c r="H1093" s="86" t="s">
        <v>16</v>
      </c>
      <c r="I1093" s="87">
        <v>25</v>
      </c>
      <c r="J1093" s="88">
        <v>8.9128553575530255E-4</v>
      </c>
      <c r="K1093" s="88">
        <v>8.9699330894339247E-4</v>
      </c>
      <c r="L1093" s="88">
        <v>9.7283901798607072E-4</v>
      </c>
      <c r="M1093" s="88">
        <v>9.2841405402303617E-4</v>
      </c>
      <c r="N1093" s="88">
        <v>9.8517101288438883E-4</v>
      </c>
      <c r="O1093" s="88">
        <v>9.1970111793942058E-4</v>
      </c>
      <c r="P1093" s="88">
        <v>9.2906652352258226E-4</v>
      </c>
      <c r="Q1093" s="88">
        <v>8.8129577869159638E-4</v>
      </c>
      <c r="R1093" s="88">
        <v>8.3119625250000005E-4</v>
      </c>
      <c r="S1093" s="88">
        <v>8.2098028904999999E-4</v>
      </c>
      <c r="T1093" s="88">
        <v>8.4537805722499995E-4</v>
      </c>
      <c r="U1093" s="88">
        <v>8.6357531302500012E-4</v>
      </c>
      <c r="V1093" s="88">
        <v>8.3110890235405627E-4</v>
      </c>
      <c r="W1093" s="88">
        <v>8.1040394815412955E-4</v>
      </c>
      <c r="X1093" s="88">
        <v>7.0819165852935143E-4</v>
      </c>
      <c r="Y1093" s="88">
        <v>7.6530590111468513E-4</v>
      </c>
      <c r="Z1093" s="88">
        <v>7.9545651787815404E-4</v>
      </c>
      <c r="AA1093" s="88">
        <v>7.7348742213560404E-4</v>
      </c>
      <c r="AB1093" s="88">
        <v>7.6152506633132334E-4</v>
      </c>
      <c r="AC1093" s="88">
        <v>8.815870578108082E-4</v>
      </c>
      <c r="AD1093" s="88">
        <v>8.710580856029263E-4</v>
      </c>
      <c r="AE1093" s="88">
        <v>9.4302637788512566E-4</v>
      </c>
      <c r="AF1093" s="88">
        <v>9.3575453388385543E-4</v>
      </c>
      <c r="AG1093" s="88">
        <v>9.417626976187172E-4</v>
      </c>
      <c r="AH1093" s="88">
        <v>9.224636114451418E-4</v>
      </c>
    </row>
    <row r="1094" spans="1:34" ht="14.25" x14ac:dyDescent="0.25">
      <c r="A1094" s="85" t="s">
        <v>10</v>
      </c>
      <c r="B1094" s="85" t="s">
        <v>11</v>
      </c>
      <c r="C1094" s="85" t="s">
        <v>12</v>
      </c>
      <c r="D1094" s="85" t="s">
        <v>177</v>
      </c>
      <c r="E1094" s="85" t="s">
        <v>178</v>
      </c>
      <c r="F1094" s="85" t="s">
        <v>94</v>
      </c>
      <c r="G1094" s="85" t="s">
        <v>678</v>
      </c>
      <c r="H1094" s="86" t="s">
        <v>17</v>
      </c>
      <c r="I1094" s="87">
        <v>1</v>
      </c>
      <c r="J1094" s="88">
        <v>1.8902383642298455</v>
      </c>
      <c r="K1094" s="88">
        <v>1.902343409607147</v>
      </c>
      <c r="L1094" s="88">
        <v>2.0631969893448585</v>
      </c>
      <c r="M1094" s="88">
        <v>1.968980525772055</v>
      </c>
      <c r="N1094" s="88">
        <v>2.0893506841252121</v>
      </c>
      <c r="O1094" s="88">
        <v>1.9505021309259234</v>
      </c>
      <c r="P1094" s="88">
        <v>1.9703642830866923</v>
      </c>
      <c r="Q1094" s="88">
        <v>1.8690520874491376</v>
      </c>
      <c r="R1094" s="88">
        <v>1.7628010123019999</v>
      </c>
      <c r="S1094" s="88">
        <v>1.7411349970172401</v>
      </c>
      <c r="T1094" s="88">
        <v>1.7928777837627801</v>
      </c>
      <c r="U1094" s="88">
        <v>1.8314705238634201</v>
      </c>
      <c r="V1094" s="88">
        <v>1.7626157601124823</v>
      </c>
      <c r="W1094" s="88">
        <v>1.7187046932452781</v>
      </c>
      <c r="X1094" s="88">
        <v>1.5019328694090486</v>
      </c>
      <c r="Y1094" s="88">
        <v>1.6230607550840244</v>
      </c>
      <c r="Z1094" s="88">
        <v>1.687004183115989</v>
      </c>
      <c r="AA1094" s="88">
        <v>1.6404121248651891</v>
      </c>
      <c r="AB1094" s="88">
        <v>1.6150423606754705</v>
      </c>
      <c r="AC1094" s="88">
        <v>1.8696698322051619</v>
      </c>
      <c r="AD1094" s="88">
        <v>1.8473399879466861</v>
      </c>
      <c r="AE1094" s="88">
        <v>1.9999703422187742</v>
      </c>
      <c r="AF1094" s="88">
        <v>1.9845482154608807</v>
      </c>
      <c r="AG1094" s="88">
        <v>1.9972903291097754</v>
      </c>
      <c r="AH1094" s="88">
        <v>1.9563608271528568</v>
      </c>
    </row>
    <row r="1095" spans="1:34" ht="14.25" x14ac:dyDescent="0.25">
      <c r="A1095" s="85" t="s">
        <v>10</v>
      </c>
      <c r="B1095" s="85" t="s">
        <v>11</v>
      </c>
      <c r="C1095" s="85" t="s">
        <v>12</v>
      </c>
      <c r="D1095" s="85" t="s">
        <v>177</v>
      </c>
      <c r="E1095" s="85" t="s">
        <v>178</v>
      </c>
      <c r="F1095" s="85" t="s">
        <v>94</v>
      </c>
      <c r="G1095" s="85" t="s">
        <v>678</v>
      </c>
      <c r="H1095" s="86" t="s">
        <v>18</v>
      </c>
      <c r="I1095" s="87">
        <v>298</v>
      </c>
      <c r="J1095" s="88">
        <v>1.0624123586203205E-3</v>
      </c>
      <c r="K1095" s="88">
        <v>1.0692160242605239E-3</v>
      </c>
      <c r="L1095" s="88">
        <v>1.1596241094393963E-3</v>
      </c>
      <c r="M1095" s="88">
        <v>1.106669552395459E-3</v>
      </c>
      <c r="N1095" s="88">
        <v>1.1743238473581915E-3</v>
      </c>
      <c r="O1095" s="88">
        <v>1.0962837325837894E-3</v>
      </c>
      <c r="P1095" s="88">
        <v>1.1074472960389181E-3</v>
      </c>
      <c r="Q1095" s="88">
        <v>1.0505045682003829E-3</v>
      </c>
      <c r="R1095" s="88">
        <v>9.9078593298E-4</v>
      </c>
      <c r="S1095" s="88">
        <v>9.7860850454759983E-4</v>
      </c>
      <c r="T1095" s="88">
        <v>1.0076906442122E-3</v>
      </c>
      <c r="U1095" s="88">
        <v>1.0293817731257999E-3</v>
      </c>
      <c r="V1095" s="88">
        <v>9.9068181160603497E-4</v>
      </c>
      <c r="W1095" s="88">
        <v>9.6600150619972241E-4</v>
      </c>
      <c r="X1095" s="88">
        <v>8.4416445696698715E-4</v>
      </c>
      <c r="Y1095" s="88">
        <v>9.1224463412870494E-4</v>
      </c>
      <c r="Z1095" s="88">
        <v>9.4818416931075967E-4</v>
      </c>
      <c r="AA1095" s="88">
        <v>9.2199700718564013E-4</v>
      </c>
      <c r="AB1095" s="88">
        <v>9.0773787906693745E-4</v>
      </c>
      <c r="AC1095" s="88">
        <v>1.0508517729104834E-3</v>
      </c>
      <c r="AD1095" s="88">
        <v>1.0383012380386881E-3</v>
      </c>
      <c r="AE1095" s="88">
        <v>1.1240874424390697E-3</v>
      </c>
      <c r="AF1095" s="88">
        <v>1.115419404389556E-3</v>
      </c>
      <c r="AG1095" s="88">
        <v>1.1225811355615111E-3</v>
      </c>
      <c r="AH1095" s="88">
        <v>1.0995766248426092E-3</v>
      </c>
    </row>
    <row r="1096" spans="1:34" ht="14.25" x14ac:dyDescent="0.25">
      <c r="A1096" s="85" t="s">
        <v>10</v>
      </c>
      <c r="B1096" s="85" t="s">
        <v>11</v>
      </c>
      <c r="C1096" s="85" t="s">
        <v>12</v>
      </c>
      <c r="D1096" s="85" t="s">
        <v>177</v>
      </c>
      <c r="E1096" s="85" t="s">
        <v>178</v>
      </c>
      <c r="F1096" s="85" t="s">
        <v>94</v>
      </c>
      <c r="G1096" s="85" t="s">
        <v>679</v>
      </c>
      <c r="H1096" s="86" t="s">
        <v>16</v>
      </c>
      <c r="I1096" s="87">
        <v>25</v>
      </c>
      <c r="J1096" s="88">
        <v>1.4705504307447155E-5</v>
      </c>
      <c r="K1096" s="88">
        <v>1.0248138707629471E-5</v>
      </c>
      <c r="L1096" s="88">
        <v>9.9630868285381755E-6</v>
      </c>
      <c r="M1096" s="88">
        <v>1.4351690708823482E-5</v>
      </c>
      <c r="N1096" s="88">
        <v>1.5473032830523665E-5</v>
      </c>
      <c r="O1096" s="88">
        <v>1.7386397801206762E-5</v>
      </c>
      <c r="P1096" s="88">
        <v>4.5295207992461571E-5</v>
      </c>
      <c r="Q1096" s="88">
        <v>3.8946067173983345E-5</v>
      </c>
      <c r="R1096" s="88">
        <v>3.8476232500000002E-5</v>
      </c>
      <c r="S1096" s="88">
        <v>3.8426472425E-5</v>
      </c>
      <c r="T1096" s="88">
        <v>3.8667599474999996E-5</v>
      </c>
      <c r="U1096" s="88">
        <v>3.7887806449999999E-5</v>
      </c>
      <c r="V1096" s="88">
        <v>3.8361821463098777E-5</v>
      </c>
      <c r="W1096" s="88">
        <v>3.798353816000736E-5</v>
      </c>
      <c r="X1096" s="88">
        <v>3.9514840108521508E-5</v>
      </c>
      <c r="Y1096" s="88">
        <v>4.032914920035178E-5</v>
      </c>
      <c r="Z1096" s="88">
        <v>3.9875460590919517E-5</v>
      </c>
      <c r="AA1096" s="88">
        <v>4.1710568224125439E-5</v>
      </c>
      <c r="AB1096" s="88">
        <v>3.7358301944295349E-5</v>
      </c>
      <c r="AC1096" s="88">
        <v>4.0955203890677748E-5</v>
      </c>
      <c r="AD1096" s="88">
        <v>4.0707285995512098E-5</v>
      </c>
      <c r="AE1096" s="88">
        <v>4.3745690749849377E-5</v>
      </c>
      <c r="AF1096" s="88">
        <v>4.3708430892130112E-5</v>
      </c>
      <c r="AG1096" s="88">
        <v>4.1734327991259163E-5</v>
      </c>
      <c r="AH1096" s="88">
        <v>4.4329802652065779E-5</v>
      </c>
    </row>
    <row r="1097" spans="1:34" ht="14.25" x14ac:dyDescent="0.25">
      <c r="A1097" s="85" t="s">
        <v>10</v>
      </c>
      <c r="B1097" s="85" t="s">
        <v>11</v>
      </c>
      <c r="C1097" s="85" t="s">
        <v>12</v>
      </c>
      <c r="D1097" s="85" t="s">
        <v>177</v>
      </c>
      <c r="E1097" s="85" t="s">
        <v>178</v>
      </c>
      <c r="F1097" s="85" t="s">
        <v>94</v>
      </c>
      <c r="G1097" s="85" t="s">
        <v>679</v>
      </c>
      <c r="H1097" s="86" t="s">
        <v>17</v>
      </c>
      <c r="I1097" s="87">
        <v>1</v>
      </c>
      <c r="J1097" s="88">
        <v>3.1187433535233924E-2</v>
      </c>
      <c r="K1097" s="88">
        <v>2.1734252571140578E-2</v>
      </c>
      <c r="L1097" s="88">
        <v>2.1129714545963765E-2</v>
      </c>
      <c r="M1097" s="88">
        <v>3.0437065655272842E-2</v>
      </c>
      <c r="N1097" s="88">
        <v>3.2815208026974588E-2</v>
      </c>
      <c r="O1097" s="88">
        <v>3.6873072456799307E-2</v>
      </c>
      <c r="P1097" s="88">
        <v>9.6062077110412494E-2</v>
      </c>
      <c r="Q1097" s="88">
        <v>8.2596819262583873E-2</v>
      </c>
      <c r="R1097" s="88">
        <v>8.1600393886000003E-2</v>
      </c>
      <c r="S1097" s="88">
        <v>8.1494862718940006E-2</v>
      </c>
      <c r="T1097" s="88">
        <v>8.2006244966580003E-2</v>
      </c>
      <c r="U1097" s="88">
        <v>8.0352459919159999E-2</v>
      </c>
      <c r="V1097" s="88">
        <v>8.1357750958939878E-2</v>
      </c>
      <c r="W1097" s="88">
        <v>8.0555487729743594E-2</v>
      </c>
      <c r="X1097" s="88">
        <v>8.3803072902152401E-2</v>
      </c>
      <c r="Y1097" s="88">
        <v>8.553005962410605E-2</v>
      </c>
      <c r="Z1097" s="88">
        <v>8.4567876821222104E-2</v>
      </c>
      <c r="AA1097" s="88">
        <v>8.8459773089725233E-2</v>
      </c>
      <c r="AB1097" s="88">
        <v>7.9229486763461573E-2</v>
      </c>
      <c r="AC1097" s="88">
        <v>8.6857796411349386E-2</v>
      </c>
      <c r="AD1097" s="88">
        <v>8.6332012139282058E-2</v>
      </c>
      <c r="AE1097" s="88">
        <v>9.2775860942280561E-2</v>
      </c>
      <c r="AF1097" s="88">
        <v>9.2696840236029546E-2</v>
      </c>
      <c r="AG1097" s="88">
        <v>8.8510162803862424E-2</v>
      </c>
      <c r="AH1097" s="88">
        <v>9.4014645464501098E-2</v>
      </c>
    </row>
    <row r="1098" spans="1:34" ht="14.25" x14ac:dyDescent="0.25">
      <c r="A1098" s="85" t="s">
        <v>10</v>
      </c>
      <c r="B1098" s="85" t="s">
        <v>11</v>
      </c>
      <c r="C1098" s="85" t="s">
        <v>12</v>
      </c>
      <c r="D1098" s="85" t="s">
        <v>177</v>
      </c>
      <c r="E1098" s="85" t="s">
        <v>178</v>
      </c>
      <c r="F1098" s="85" t="s">
        <v>94</v>
      </c>
      <c r="G1098" s="85" t="s">
        <v>679</v>
      </c>
      <c r="H1098" s="86" t="s">
        <v>18</v>
      </c>
      <c r="I1098" s="87">
        <v>298</v>
      </c>
      <c r="J1098" s="88">
        <v>1.7528961134477008E-5</v>
      </c>
      <c r="K1098" s="88">
        <v>1.2215781339494329E-5</v>
      </c>
      <c r="L1098" s="88">
        <v>1.1875999499617503E-5</v>
      </c>
      <c r="M1098" s="88">
        <v>1.7107215324917592E-5</v>
      </c>
      <c r="N1098" s="88">
        <v>1.8443855133984209E-5</v>
      </c>
      <c r="O1098" s="88">
        <v>2.0724586179038462E-5</v>
      </c>
      <c r="P1098" s="88">
        <v>5.3991887927014187E-5</v>
      </c>
      <c r="Q1098" s="88">
        <v>4.642371207138814E-5</v>
      </c>
      <c r="R1098" s="88">
        <v>4.5863669139999999E-5</v>
      </c>
      <c r="S1098" s="88">
        <v>4.58043551306E-5</v>
      </c>
      <c r="T1098" s="88">
        <v>4.6091778574199994E-5</v>
      </c>
      <c r="U1098" s="88">
        <v>4.5162265288399998E-5</v>
      </c>
      <c r="V1098" s="88">
        <v>4.5727291184013748E-5</v>
      </c>
      <c r="W1098" s="88">
        <v>4.5276377486728763E-5</v>
      </c>
      <c r="X1098" s="88">
        <v>4.7101689409357647E-5</v>
      </c>
      <c r="Y1098" s="88">
        <v>4.8072345846819326E-5</v>
      </c>
      <c r="Z1098" s="88">
        <v>4.7531549024376075E-5</v>
      </c>
      <c r="AA1098" s="88">
        <v>4.9718997323157524E-5</v>
      </c>
      <c r="AB1098" s="88">
        <v>4.4531095917600052E-5</v>
      </c>
      <c r="AC1098" s="88">
        <v>4.8818603037687886E-5</v>
      </c>
      <c r="AD1098" s="88">
        <v>4.8523084906650432E-5</v>
      </c>
      <c r="AE1098" s="88">
        <v>5.2144863373820469E-5</v>
      </c>
      <c r="AF1098" s="88">
        <v>5.2100449623419103E-5</v>
      </c>
      <c r="AG1098" s="88">
        <v>4.9747318965580927E-5</v>
      </c>
      <c r="AH1098" s="88">
        <v>5.2841124761262408E-5</v>
      </c>
    </row>
    <row r="1099" spans="1:34" ht="14.25" x14ac:dyDescent="0.25">
      <c r="A1099" s="85" t="s">
        <v>10</v>
      </c>
      <c r="B1099" s="85" t="s">
        <v>11</v>
      </c>
      <c r="C1099" s="85" t="s">
        <v>12</v>
      </c>
      <c r="D1099" s="85" t="s">
        <v>177</v>
      </c>
      <c r="E1099" s="85" t="s">
        <v>178</v>
      </c>
      <c r="F1099" s="85" t="s">
        <v>94</v>
      </c>
      <c r="G1099" s="85" t="s">
        <v>680</v>
      </c>
      <c r="H1099" s="86" t="s">
        <v>16</v>
      </c>
      <c r="I1099" s="87">
        <v>25</v>
      </c>
      <c r="J1099" s="88">
        <v>2.6756758721028264E-4</v>
      </c>
      <c r="K1099" s="88">
        <v>2.8029072496441103E-4</v>
      </c>
      <c r="L1099" s="88">
        <v>3.3162146771509949E-4</v>
      </c>
      <c r="M1099" s="88">
        <v>3.4302005293684125E-4</v>
      </c>
      <c r="N1099" s="88">
        <v>3.6358115514969331E-4</v>
      </c>
      <c r="O1099" s="88">
        <v>3.4696756520549124E-4</v>
      </c>
      <c r="P1099" s="88">
        <v>3.6567805501138215E-4</v>
      </c>
      <c r="Q1099" s="88">
        <v>3.9516918416258721E-4</v>
      </c>
      <c r="R1099" s="88">
        <v>3.6230634499999999E-4</v>
      </c>
      <c r="S1099" s="88">
        <v>3.5727153167500002E-4</v>
      </c>
      <c r="T1099" s="88">
        <v>3.6557892879999994E-4</v>
      </c>
      <c r="U1099" s="88">
        <v>3.7545251817499995E-4</v>
      </c>
      <c r="V1099" s="88">
        <v>4.6210178538018669E-4</v>
      </c>
      <c r="W1099" s="88">
        <v>3.652823536084841E-4</v>
      </c>
      <c r="X1099" s="88">
        <v>3.61307674820334E-4</v>
      </c>
      <c r="Y1099" s="88">
        <v>3.9660784562441076E-4</v>
      </c>
      <c r="Z1099" s="88">
        <v>4.0723314294392835E-4</v>
      </c>
      <c r="AA1099" s="88">
        <v>4.1168375528905464E-4</v>
      </c>
      <c r="AB1099" s="88">
        <v>4.0263358061719506E-4</v>
      </c>
      <c r="AC1099" s="88">
        <v>4.4688392229827624E-4</v>
      </c>
      <c r="AD1099" s="88">
        <v>5.4220714008591569E-4</v>
      </c>
      <c r="AE1099" s="88">
        <v>5.4307160564854347E-4</v>
      </c>
      <c r="AF1099" s="88">
        <v>4.642765680707158E-4</v>
      </c>
      <c r="AG1099" s="88">
        <v>4.4884423491684618E-4</v>
      </c>
      <c r="AH1099" s="88">
        <v>4.839756638177179E-4</v>
      </c>
    </row>
    <row r="1100" spans="1:34" ht="14.25" x14ac:dyDescent="0.25">
      <c r="A1100" s="85" t="s">
        <v>10</v>
      </c>
      <c r="B1100" s="85" t="s">
        <v>11</v>
      </c>
      <c r="C1100" s="85" t="s">
        <v>12</v>
      </c>
      <c r="D1100" s="85" t="s">
        <v>177</v>
      </c>
      <c r="E1100" s="85" t="s">
        <v>178</v>
      </c>
      <c r="F1100" s="85" t="s">
        <v>94</v>
      </c>
      <c r="G1100" s="85" t="s">
        <v>680</v>
      </c>
      <c r="H1100" s="86" t="s">
        <v>17</v>
      </c>
      <c r="I1100" s="87">
        <v>1</v>
      </c>
      <c r="J1100" s="88">
        <v>0.56745733895556749</v>
      </c>
      <c r="K1100" s="88">
        <v>0.59444056950452295</v>
      </c>
      <c r="L1100" s="88">
        <v>0.70330280873018303</v>
      </c>
      <c r="M1100" s="88">
        <v>0.72747692826845289</v>
      </c>
      <c r="N1100" s="88">
        <v>0.77108291384146965</v>
      </c>
      <c r="O1100" s="88">
        <v>0.73584881228780574</v>
      </c>
      <c r="P1100" s="88">
        <v>0.77553001906813923</v>
      </c>
      <c r="Q1100" s="88">
        <v>0.83807480577201487</v>
      </c>
      <c r="R1100" s="88">
        <v>0.76837929647600001</v>
      </c>
      <c r="S1100" s="88">
        <v>0.75770146437634012</v>
      </c>
      <c r="T1100" s="88">
        <v>0.7753197921990399</v>
      </c>
      <c r="U1100" s="88">
        <v>0.79625970054553996</v>
      </c>
      <c r="V1100" s="88">
        <v>0.98002546643429989</v>
      </c>
      <c r="W1100" s="88">
        <v>0.77469081553287322</v>
      </c>
      <c r="X1100" s="88">
        <v>0.76626131675896436</v>
      </c>
      <c r="Y1100" s="88">
        <v>0.84112591900025024</v>
      </c>
      <c r="Z1100" s="88">
        <v>0.86366004955548337</v>
      </c>
      <c r="AA1100" s="88">
        <v>0.87309890821702707</v>
      </c>
      <c r="AB1100" s="88">
        <v>0.85390529777294755</v>
      </c>
      <c r="AC1100" s="88">
        <v>0.9477514224101844</v>
      </c>
      <c r="AD1100" s="88">
        <v>1.1499129026942099</v>
      </c>
      <c r="AE1100" s="88">
        <v>1.1517462612594311</v>
      </c>
      <c r="AF1100" s="88">
        <v>0.984637745564374</v>
      </c>
      <c r="AG1100" s="88">
        <v>0.95190885341164733</v>
      </c>
      <c r="AH1100" s="88">
        <v>1.0264155878246159</v>
      </c>
    </row>
    <row r="1101" spans="1:34" ht="14.25" x14ac:dyDescent="0.25">
      <c r="A1101" s="85" t="s">
        <v>10</v>
      </c>
      <c r="B1101" s="85" t="s">
        <v>11</v>
      </c>
      <c r="C1101" s="85" t="s">
        <v>12</v>
      </c>
      <c r="D1101" s="85" t="s">
        <v>177</v>
      </c>
      <c r="E1101" s="85" t="s">
        <v>178</v>
      </c>
      <c r="F1101" s="85" t="s">
        <v>94</v>
      </c>
      <c r="G1101" s="85" t="s">
        <v>680</v>
      </c>
      <c r="H1101" s="86" t="s">
        <v>18</v>
      </c>
      <c r="I1101" s="87">
        <v>298</v>
      </c>
      <c r="J1101" s="88">
        <v>3.1894056395465688E-4</v>
      </c>
      <c r="K1101" s="88">
        <v>3.3410654415757791E-4</v>
      </c>
      <c r="L1101" s="88">
        <v>3.952927895163986E-4</v>
      </c>
      <c r="M1101" s="88">
        <v>4.0887990310071483E-4</v>
      </c>
      <c r="N1101" s="88">
        <v>4.3338873693843448E-4</v>
      </c>
      <c r="O1101" s="88">
        <v>4.1358533772494562E-4</v>
      </c>
      <c r="P1101" s="88">
        <v>4.3588824157356752E-4</v>
      </c>
      <c r="Q1101" s="88">
        <v>4.710416675218039E-4</v>
      </c>
      <c r="R1101" s="88">
        <v>4.3186916323999995E-4</v>
      </c>
      <c r="S1101" s="88">
        <v>4.2586766575660004E-4</v>
      </c>
      <c r="T1101" s="88">
        <v>4.3577008312959992E-4</v>
      </c>
      <c r="U1101" s="88">
        <v>4.4753940166459991E-4</v>
      </c>
      <c r="V1101" s="88">
        <v>5.5082532817318243E-4</v>
      </c>
      <c r="W1101" s="88">
        <v>4.3541656550131303E-4</v>
      </c>
      <c r="X1101" s="88">
        <v>4.306787483858382E-4</v>
      </c>
      <c r="Y1101" s="88">
        <v>4.7275655198429764E-4</v>
      </c>
      <c r="Z1101" s="88">
        <v>4.8542190638916266E-4</v>
      </c>
      <c r="AA1101" s="88">
        <v>4.9072703630455316E-4</v>
      </c>
      <c r="AB1101" s="88">
        <v>4.7993922809569665E-4</v>
      </c>
      <c r="AC1101" s="88">
        <v>5.3268563537954539E-4</v>
      </c>
      <c r="AD1101" s="88">
        <v>6.4631091098241167E-4</v>
      </c>
      <c r="AE1101" s="88">
        <v>6.4734135393306402E-4</v>
      </c>
      <c r="AF1101" s="88">
        <v>5.5341766914029336E-4</v>
      </c>
      <c r="AG1101" s="88">
        <v>5.3502232802088065E-4</v>
      </c>
      <c r="AH1101" s="88">
        <v>5.7689899127071976E-4</v>
      </c>
    </row>
    <row r="1102" spans="1:34" ht="14.25" x14ac:dyDescent="0.25">
      <c r="A1102" s="85" t="s">
        <v>10</v>
      </c>
      <c r="B1102" s="85" t="s">
        <v>11</v>
      </c>
      <c r="C1102" s="85" t="s">
        <v>12</v>
      </c>
      <c r="D1102" s="85" t="s">
        <v>177</v>
      </c>
      <c r="E1102" s="85" t="s">
        <v>178</v>
      </c>
      <c r="F1102" s="85" t="s">
        <v>94</v>
      </c>
      <c r="G1102" s="85" t="s">
        <v>681</v>
      </c>
      <c r="H1102" s="86" t="s">
        <v>16</v>
      </c>
      <c r="I1102" s="87">
        <v>25</v>
      </c>
      <c r="J1102" s="88">
        <v>1.4140438038338346E-4</v>
      </c>
      <c r="K1102" s="88">
        <v>1.4273058204272552E-4</v>
      </c>
      <c r="L1102" s="88">
        <v>1.5989457835758822E-4</v>
      </c>
      <c r="M1102" s="88">
        <v>1.5444024590506792E-4</v>
      </c>
      <c r="N1102" s="88">
        <v>1.7491219571655046E-4</v>
      </c>
      <c r="O1102" s="88">
        <v>1.7773948244089596E-4</v>
      </c>
      <c r="P1102" s="88">
        <v>1.2796042306215127E-4</v>
      </c>
      <c r="Q1102" s="88">
        <v>1.1729106400855365E-4</v>
      </c>
      <c r="R1102" s="88">
        <v>1.049027625E-4</v>
      </c>
      <c r="S1102" s="88">
        <v>9.6864264499999986E-5</v>
      </c>
      <c r="T1102" s="88">
        <v>1.00064462075E-4</v>
      </c>
      <c r="U1102" s="88">
        <v>1.0225277607499998E-4</v>
      </c>
      <c r="V1102" s="88">
        <v>9.3025088379214576E-5</v>
      </c>
      <c r="W1102" s="88">
        <v>1.0028032850865937E-4</v>
      </c>
      <c r="X1102" s="88">
        <v>9.4420584566306338E-5</v>
      </c>
      <c r="Y1102" s="88">
        <v>1.082950640256922E-4</v>
      </c>
      <c r="Z1102" s="88">
        <v>1.1370500520141665E-4</v>
      </c>
      <c r="AA1102" s="88">
        <v>1.2691493595707508E-4</v>
      </c>
      <c r="AB1102" s="88">
        <v>1.2122942187933591E-4</v>
      </c>
      <c r="AC1102" s="88">
        <v>1.1519449985911895E-4</v>
      </c>
      <c r="AD1102" s="88">
        <v>1.0045404246687154E-4</v>
      </c>
      <c r="AE1102" s="88">
        <v>1.1078137138455822E-4</v>
      </c>
      <c r="AF1102" s="88">
        <v>1.8759138419160645E-4</v>
      </c>
      <c r="AG1102" s="88">
        <v>2.3579335923112316E-4</v>
      </c>
      <c r="AH1102" s="88">
        <v>2.7112970809238274E-4</v>
      </c>
    </row>
    <row r="1103" spans="1:34" ht="14.25" x14ac:dyDescent="0.25">
      <c r="A1103" s="85" t="s">
        <v>10</v>
      </c>
      <c r="B1103" s="85" t="s">
        <v>11</v>
      </c>
      <c r="C1103" s="85" t="s">
        <v>12</v>
      </c>
      <c r="D1103" s="85" t="s">
        <v>177</v>
      </c>
      <c r="E1103" s="85" t="s">
        <v>178</v>
      </c>
      <c r="F1103" s="85" t="s">
        <v>94</v>
      </c>
      <c r="G1103" s="85" t="s">
        <v>681</v>
      </c>
      <c r="H1103" s="86" t="s">
        <v>17</v>
      </c>
      <c r="I1103" s="87">
        <v>1</v>
      </c>
      <c r="J1103" s="88">
        <v>0.29989040991707966</v>
      </c>
      <c r="K1103" s="88">
        <v>0.30270301839621233</v>
      </c>
      <c r="L1103" s="88">
        <v>0.33910442178077316</v>
      </c>
      <c r="M1103" s="88">
        <v>0.32753687351546806</v>
      </c>
      <c r="N1103" s="88">
        <v>0.3709537846756602</v>
      </c>
      <c r="O1103" s="88">
        <v>0.37694989436065218</v>
      </c>
      <c r="P1103" s="88">
        <v>0.27137846523021036</v>
      </c>
      <c r="Q1103" s="88">
        <v>0.2487508885493406</v>
      </c>
      <c r="R1103" s="88">
        <v>0.22247777870999999</v>
      </c>
      <c r="S1103" s="88">
        <v>0.20542973215159999</v>
      </c>
      <c r="T1103" s="88">
        <v>0.21221671116866</v>
      </c>
      <c r="U1103" s="88">
        <v>0.21685768749985998</v>
      </c>
      <c r="V1103" s="88">
        <v>0.19728760743463825</v>
      </c>
      <c r="W1103" s="88">
        <v>0.2126745207011648</v>
      </c>
      <c r="X1103" s="88">
        <v>0.20024717574822248</v>
      </c>
      <c r="Y1103" s="88">
        <v>0.22967217178568802</v>
      </c>
      <c r="Z1103" s="88">
        <v>0.24114557503116443</v>
      </c>
      <c r="AA1103" s="88">
        <v>0.26916119617776479</v>
      </c>
      <c r="AB1103" s="88">
        <v>0.25710335792169559</v>
      </c>
      <c r="AC1103" s="88">
        <v>0.24430449530121945</v>
      </c>
      <c r="AD1103" s="88">
        <v>0.21304293326374116</v>
      </c>
      <c r="AE1103" s="88">
        <v>0.23494513243237108</v>
      </c>
      <c r="AF1103" s="88">
        <v>0.39784380759355897</v>
      </c>
      <c r="AG1103" s="88">
        <v>0.50007055625736596</v>
      </c>
      <c r="AH1103" s="88">
        <v>0.57501188492232536</v>
      </c>
    </row>
    <row r="1104" spans="1:34" ht="14.25" x14ac:dyDescent="0.25">
      <c r="A1104" s="85" t="s">
        <v>10</v>
      </c>
      <c r="B1104" s="85" t="s">
        <v>11</v>
      </c>
      <c r="C1104" s="85" t="s">
        <v>12</v>
      </c>
      <c r="D1104" s="85" t="s">
        <v>177</v>
      </c>
      <c r="E1104" s="85" t="s">
        <v>178</v>
      </c>
      <c r="F1104" s="85" t="s">
        <v>94</v>
      </c>
      <c r="G1104" s="85" t="s">
        <v>681</v>
      </c>
      <c r="H1104" s="86" t="s">
        <v>18</v>
      </c>
      <c r="I1104" s="87">
        <v>298</v>
      </c>
      <c r="J1104" s="88">
        <v>1.6855402141699308E-4</v>
      </c>
      <c r="K1104" s="88">
        <v>1.7013485379492886E-4</v>
      </c>
      <c r="L1104" s="88">
        <v>1.9059433740224521E-4</v>
      </c>
      <c r="M1104" s="88">
        <v>1.8409277311884099E-4</v>
      </c>
      <c r="N1104" s="88">
        <v>2.0849533729412815E-4</v>
      </c>
      <c r="O1104" s="88">
        <v>2.1186546306954798E-4</v>
      </c>
      <c r="P1104" s="88">
        <v>1.525288242900843E-4</v>
      </c>
      <c r="Q1104" s="88">
        <v>1.3981094829819597E-4</v>
      </c>
      <c r="R1104" s="88">
        <v>1.2504409289999999E-4</v>
      </c>
      <c r="S1104" s="88">
        <v>1.15462203284E-4</v>
      </c>
      <c r="T1104" s="88">
        <v>1.1927683879339999E-4</v>
      </c>
      <c r="U1104" s="88">
        <v>1.218853090814E-4</v>
      </c>
      <c r="V1104" s="88">
        <v>1.1088590534802376E-4</v>
      </c>
      <c r="W1104" s="88">
        <v>1.1953415158232197E-4</v>
      </c>
      <c r="X1104" s="88">
        <v>1.1254933680303716E-4</v>
      </c>
      <c r="Y1104" s="88">
        <v>1.2908771631862511E-4</v>
      </c>
      <c r="Z1104" s="88">
        <v>1.3553636620008866E-4</v>
      </c>
      <c r="AA1104" s="88">
        <v>1.5128260366083351E-4</v>
      </c>
      <c r="AB1104" s="88">
        <v>1.4450547088016842E-4</v>
      </c>
      <c r="AC1104" s="88">
        <v>1.3731184383206977E-4</v>
      </c>
      <c r="AD1104" s="88">
        <v>1.1974121862051089E-4</v>
      </c>
      <c r="AE1104" s="88">
        <v>1.3205139469039341E-4</v>
      </c>
      <c r="AF1104" s="88">
        <v>2.2360892995639494E-4</v>
      </c>
      <c r="AG1104" s="88">
        <v>2.8106568420349886E-4</v>
      </c>
      <c r="AH1104" s="88">
        <v>3.2318661204612021E-4</v>
      </c>
    </row>
    <row r="1105" spans="1:34" ht="14.25" x14ac:dyDescent="0.25">
      <c r="A1105" s="85" t="s">
        <v>10</v>
      </c>
      <c r="B1105" s="85" t="s">
        <v>11</v>
      </c>
      <c r="C1105" s="85" t="s">
        <v>12</v>
      </c>
      <c r="D1105" s="85" t="s">
        <v>177</v>
      </c>
      <c r="E1105" s="85" t="s">
        <v>178</v>
      </c>
      <c r="F1105" s="85" t="s">
        <v>94</v>
      </c>
      <c r="G1105" s="85" t="s">
        <v>682</v>
      </c>
      <c r="H1105" s="86" t="s">
        <v>16</v>
      </c>
      <c r="I1105" s="87">
        <v>25</v>
      </c>
      <c r="J1105" s="88">
        <v>2.3413650760045295E-5</v>
      </c>
      <c r="K1105" s="88">
        <v>1.6382534630270498E-5</v>
      </c>
      <c r="L1105" s="88">
        <v>2.132527502635072E-5</v>
      </c>
      <c r="M1105" s="88">
        <v>2.2913217169933934E-5</v>
      </c>
      <c r="N1105" s="88">
        <v>2.4474593465933538E-5</v>
      </c>
      <c r="O1105" s="88">
        <v>2.0749372173034352E-5</v>
      </c>
      <c r="P1105" s="88">
        <v>3.5666781781420105E-5</v>
      </c>
      <c r="Q1105" s="88">
        <v>3.2177403391472881E-5</v>
      </c>
      <c r="R1105" s="88">
        <v>2.3976752500000001E-5</v>
      </c>
      <c r="S1105" s="88">
        <v>2.3417895000000001E-5</v>
      </c>
      <c r="T1105" s="88">
        <v>2.2170697499999997E-5</v>
      </c>
      <c r="U1105" s="88">
        <v>2.8168652499999997E-5</v>
      </c>
      <c r="V1105" s="88">
        <v>1.3570982071905096E-5</v>
      </c>
      <c r="W1105" s="88">
        <v>1.8829483809562155E-5</v>
      </c>
      <c r="X1105" s="88">
        <v>2.7793972939073999E-5</v>
      </c>
      <c r="Y1105" s="88">
        <v>2.4961941488077773E-5</v>
      </c>
      <c r="Z1105" s="88">
        <v>1.8217000977954224E-5</v>
      </c>
      <c r="AA1105" s="88">
        <v>1.8825474876960773E-5</v>
      </c>
      <c r="AB1105" s="88">
        <v>1.8923754324583477E-5</v>
      </c>
      <c r="AC1105" s="88">
        <v>1.8982846954581208E-5</v>
      </c>
      <c r="AD1105" s="88">
        <v>1.2749572716284497E-5</v>
      </c>
      <c r="AE1105" s="88">
        <v>1.296272142515618E-5</v>
      </c>
      <c r="AF1105" s="88">
        <v>1.5682029640404131E-5</v>
      </c>
      <c r="AG1105" s="88">
        <v>1.4433760038666449E-5</v>
      </c>
      <c r="AH1105" s="88">
        <v>1.2769612169360155E-5</v>
      </c>
    </row>
    <row r="1106" spans="1:34" ht="14.25" x14ac:dyDescent="0.25">
      <c r="A1106" s="85" t="s">
        <v>10</v>
      </c>
      <c r="B1106" s="85" t="s">
        <v>11</v>
      </c>
      <c r="C1106" s="85" t="s">
        <v>12</v>
      </c>
      <c r="D1106" s="85" t="s">
        <v>177</v>
      </c>
      <c r="E1106" s="85" t="s">
        <v>178</v>
      </c>
      <c r="F1106" s="85" t="s">
        <v>94</v>
      </c>
      <c r="G1106" s="85" t="s">
        <v>682</v>
      </c>
      <c r="H1106" s="86" t="s">
        <v>17</v>
      </c>
      <c r="I1106" s="87">
        <v>1</v>
      </c>
      <c r="J1106" s="88">
        <v>4.9655670531904068E-2</v>
      </c>
      <c r="K1106" s="88">
        <v>3.4744079443877668E-2</v>
      </c>
      <c r="L1106" s="88">
        <v>4.5226643275884604E-2</v>
      </c>
      <c r="M1106" s="88">
        <v>4.8594350973995878E-2</v>
      </c>
      <c r="N1106" s="88">
        <v>5.190571782255185E-2</v>
      </c>
      <c r="O1106" s="88">
        <v>4.4005268504571253E-2</v>
      </c>
      <c r="P1106" s="88">
        <v>7.5642110802035756E-2</v>
      </c>
      <c r="Q1106" s="88">
        <v>6.8241837112635692E-2</v>
      </c>
      <c r="R1106" s="88">
        <v>5.0849896701999998E-2</v>
      </c>
      <c r="S1106" s="88">
        <v>4.9664671716000003E-2</v>
      </c>
      <c r="T1106" s="88">
        <v>4.7019615257999997E-2</v>
      </c>
      <c r="U1106" s="88">
        <v>5.9740078221999997E-2</v>
      </c>
      <c r="V1106" s="88">
        <v>2.8781338778096327E-2</v>
      </c>
      <c r="W1106" s="88">
        <v>3.9933569263319417E-2</v>
      </c>
      <c r="X1106" s="88">
        <v>5.8945457809188133E-2</v>
      </c>
      <c r="Y1106" s="88">
        <v>5.2939285507915344E-2</v>
      </c>
      <c r="Z1106" s="88">
        <v>3.8634615674045317E-2</v>
      </c>
      <c r="AA1106" s="88">
        <v>3.9925067119058411E-2</v>
      </c>
      <c r="AB1106" s="88">
        <v>4.0133498171576645E-2</v>
      </c>
      <c r="AC1106" s="88">
        <v>4.0258821821275825E-2</v>
      </c>
      <c r="AD1106" s="88">
        <v>2.7039293816696161E-2</v>
      </c>
      <c r="AE1106" s="88">
        <v>2.7491339598471224E-2</v>
      </c>
      <c r="AF1106" s="88">
        <v>3.3258448461369085E-2</v>
      </c>
      <c r="AG1106" s="88">
        <v>3.0611118290003812E-2</v>
      </c>
      <c r="AH1106" s="88">
        <v>2.7081793488779017E-2</v>
      </c>
    </row>
    <row r="1107" spans="1:34" ht="14.25" x14ac:dyDescent="0.25">
      <c r="A1107" s="85" t="s">
        <v>10</v>
      </c>
      <c r="B1107" s="85" t="s">
        <v>11</v>
      </c>
      <c r="C1107" s="85" t="s">
        <v>12</v>
      </c>
      <c r="D1107" s="85" t="s">
        <v>177</v>
      </c>
      <c r="E1107" s="85" t="s">
        <v>178</v>
      </c>
      <c r="F1107" s="85" t="s">
        <v>94</v>
      </c>
      <c r="G1107" s="85" t="s">
        <v>682</v>
      </c>
      <c r="H1107" s="86" t="s">
        <v>18</v>
      </c>
      <c r="I1107" s="87">
        <v>298</v>
      </c>
      <c r="J1107" s="88">
        <v>2.7909071705973993E-5</v>
      </c>
      <c r="K1107" s="88">
        <v>1.9527981279282434E-5</v>
      </c>
      <c r="L1107" s="88">
        <v>2.5419727831410059E-5</v>
      </c>
      <c r="M1107" s="88">
        <v>2.7312554866561245E-5</v>
      </c>
      <c r="N1107" s="88">
        <v>2.9173715411392775E-5</v>
      </c>
      <c r="O1107" s="88">
        <v>2.4733251630256943E-5</v>
      </c>
      <c r="P1107" s="88">
        <v>4.2514803883452765E-5</v>
      </c>
      <c r="Q1107" s="88">
        <v>3.8355464842635671E-5</v>
      </c>
      <c r="R1107" s="88">
        <v>2.8580288979999998E-5</v>
      </c>
      <c r="S1107" s="88">
        <v>2.7914130839999998E-5</v>
      </c>
      <c r="T1107" s="88">
        <v>2.6427471419999997E-5</v>
      </c>
      <c r="U1107" s="88">
        <v>3.3577033780000004E-5</v>
      </c>
      <c r="V1107" s="88">
        <v>1.6176610629710874E-5</v>
      </c>
      <c r="W1107" s="88">
        <v>2.2444744700998086E-5</v>
      </c>
      <c r="X1107" s="88">
        <v>3.3130415743376211E-5</v>
      </c>
      <c r="Y1107" s="88">
        <v>2.9754634253788711E-5</v>
      </c>
      <c r="Z1107" s="88">
        <v>2.1714665165721439E-5</v>
      </c>
      <c r="AA1107" s="88">
        <v>2.2439966053337247E-5</v>
      </c>
      <c r="AB1107" s="88">
        <v>2.2557115154903504E-5</v>
      </c>
      <c r="AC1107" s="88">
        <v>2.26275535698608E-5</v>
      </c>
      <c r="AD1107" s="88">
        <v>1.5197490677811122E-5</v>
      </c>
      <c r="AE1107" s="88">
        <v>1.545156393878617E-5</v>
      </c>
      <c r="AF1107" s="88">
        <v>1.8692979331361726E-5</v>
      </c>
      <c r="AG1107" s="88">
        <v>1.7205041966090412E-5</v>
      </c>
      <c r="AH1107" s="88">
        <v>1.5221377705877307E-5</v>
      </c>
    </row>
    <row r="1108" spans="1:34" ht="14.25" x14ac:dyDescent="0.25">
      <c r="A1108" s="85" t="s">
        <v>10</v>
      </c>
      <c r="B1108" s="85" t="s">
        <v>11</v>
      </c>
      <c r="C1108" s="85" t="s">
        <v>12</v>
      </c>
      <c r="D1108" s="85" t="s">
        <v>177</v>
      </c>
      <c r="E1108" s="85" t="s">
        <v>178</v>
      </c>
      <c r="F1108" s="85" t="s">
        <v>94</v>
      </c>
      <c r="G1108" s="85" t="s">
        <v>683</v>
      </c>
      <c r="H1108" s="86" t="s">
        <v>16</v>
      </c>
      <c r="I1108" s="87">
        <v>25</v>
      </c>
      <c r="J1108" s="88">
        <v>1.6149209313766004E-5</v>
      </c>
      <c r="K1108" s="88">
        <v>4.3026224748046702E-5</v>
      </c>
      <c r="L1108" s="88">
        <v>3.4268680565305518E-5</v>
      </c>
      <c r="M1108" s="88">
        <v>3.3273227946950166E-5</v>
      </c>
      <c r="N1108" s="88">
        <v>2.9890379858500849E-5</v>
      </c>
      <c r="O1108" s="88">
        <v>2.6396711933312524E-5</v>
      </c>
      <c r="P1108" s="88">
        <v>2.4879321040529352E-5</v>
      </c>
      <c r="Q1108" s="88">
        <v>1.3114241001598595E-4</v>
      </c>
      <c r="R1108" s="88">
        <v>2.1460044499999997E-4</v>
      </c>
      <c r="S1108" s="88">
        <v>2.16436524575E-4</v>
      </c>
      <c r="T1108" s="88">
        <v>2.2648791100000001E-4</v>
      </c>
      <c r="U1108" s="88">
        <v>2.3309951214999997E-4</v>
      </c>
      <c r="V1108" s="88">
        <v>2.1289303793878704E-4</v>
      </c>
      <c r="W1108" s="88">
        <v>2.1446417194074746E-4</v>
      </c>
      <c r="X1108" s="88">
        <v>2.3037105090315931E-4</v>
      </c>
      <c r="Y1108" s="88">
        <v>2.3568440256710473E-4</v>
      </c>
      <c r="Z1108" s="88">
        <v>2.2131090221866047E-4</v>
      </c>
      <c r="AA1108" s="88">
        <v>1.9872301379381395E-4</v>
      </c>
      <c r="AB1108" s="88">
        <v>1.8735837184986898E-4</v>
      </c>
      <c r="AC1108" s="88">
        <v>1.9267683710115857E-4</v>
      </c>
      <c r="AD1108" s="88">
        <v>1.6023154997167176E-4</v>
      </c>
      <c r="AE1108" s="88">
        <v>1.7427668352682245E-4</v>
      </c>
      <c r="AF1108" s="88">
        <v>1.8446577871706395E-4</v>
      </c>
      <c r="AG1108" s="88">
        <v>1.8396127891329527E-4</v>
      </c>
      <c r="AH1108" s="88">
        <v>2.0952575260399864E-4</v>
      </c>
    </row>
    <row r="1109" spans="1:34" ht="14.25" x14ac:dyDescent="0.25">
      <c r="A1109" s="85" t="s">
        <v>10</v>
      </c>
      <c r="B1109" s="85" t="s">
        <v>11</v>
      </c>
      <c r="C1109" s="85" t="s">
        <v>12</v>
      </c>
      <c r="D1109" s="85" t="s">
        <v>177</v>
      </c>
      <c r="E1109" s="85" t="s">
        <v>178</v>
      </c>
      <c r="F1109" s="85" t="s">
        <v>94</v>
      </c>
      <c r="G1109" s="85" t="s">
        <v>683</v>
      </c>
      <c r="H1109" s="86" t="s">
        <v>17</v>
      </c>
      <c r="I1109" s="87">
        <v>1</v>
      </c>
      <c r="J1109" s="88">
        <v>3.4249243112634935E-2</v>
      </c>
      <c r="K1109" s="88">
        <v>9.1250017445657444E-2</v>
      </c>
      <c r="L1109" s="88">
        <v>7.2677017742899933E-2</v>
      </c>
      <c r="M1109" s="88">
        <v>7.0565861829891927E-2</v>
      </c>
      <c r="N1109" s="88">
        <v>6.3391517603908598E-2</v>
      </c>
      <c r="O1109" s="88">
        <v>5.5982146668169197E-2</v>
      </c>
      <c r="P1109" s="88">
        <v>5.2764064062754648E-2</v>
      </c>
      <c r="Q1109" s="88">
        <v>0.27812682316190301</v>
      </c>
      <c r="R1109" s="88">
        <v>0.45512462375599999</v>
      </c>
      <c r="S1109" s="88">
        <v>0.45901858131865997</v>
      </c>
      <c r="T1109" s="88">
        <v>0.48033556164879998</v>
      </c>
      <c r="U1109" s="88">
        <v>0.49435744536771997</v>
      </c>
      <c r="V1109" s="88">
        <v>0.45150355486057953</v>
      </c>
      <c r="W1109" s="88">
        <v>0.45483561585193721</v>
      </c>
      <c r="X1109" s="88">
        <v>0.4885709247554203</v>
      </c>
      <c r="Y1109" s="88">
        <v>0.49983948096431569</v>
      </c>
      <c r="Z1109" s="88">
        <v>0.46935616142533515</v>
      </c>
      <c r="AA1109" s="88">
        <v>0.42145176765392067</v>
      </c>
      <c r="AB1109" s="88">
        <v>0.39734963501920223</v>
      </c>
      <c r="AC1109" s="88">
        <v>0.40862903612413715</v>
      </c>
      <c r="AD1109" s="88">
        <v>0.33981907117992144</v>
      </c>
      <c r="AE1109" s="88">
        <v>0.36960599042368497</v>
      </c>
      <c r="AF1109" s="88">
        <v>0.3912150235031493</v>
      </c>
      <c r="AG1109" s="88">
        <v>0.39014508031931666</v>
      </c>
      <c r="AH1109" s="88">
        <v>0.44436221612256033</v>
      </c>
    </row>
    <row r="1110" spans="1:34" ht="14.25" x14ac:dyDescent="0.25">
      <c r="A1110" s="85" t="s">
        <v>10</v>
      </c>
      <c r="B1110" s="85" t="s">
        <v>11</v>
      </c>
      <c r="C1110" s="85" t="s">
        <v>12</v>
      </c>
      <c r="D1110" s="85" t="s">
        <v>177</v>
      </c>
      <c r="E1110" s="85" t="s">
        <v>178</v>
      </c>
      <c r="F1110" s="85" t="s">
        <v>94</v>
      </c>
      <c r="G1110" s="85" t="s">
        <v>683</v>
      </c>
      <c r="H1110" s="86" t="s">
        <v>18</v>
      </c>
      <c r="I1110" s="87">
        <v>298</v>
      </c>
      <c r="J1110" s="88">
        <v>1.9249857502009075E-5</v>
      </c>
      <c r="K1110" s="88">
        <v>5.1287259899671675E-5</v>
      </c>
      <c r="L1110" s="88">
        <v>4.084826723384417E-5</v>
      </c>
      <c r="M1110" s="88">
        <v>3.9661687712764596E-5</v>
      </c>
      <c r="N1110" s="88">
        <v>3.5629332791333011E-5</v>
      </c>
      <c r="O1110" s="88">
        <v>3.1464880624508525E-5</v>
      </c>
      <c r="P1110" s="88">
        <v>2.9656150680310987E-5</v>
      </c>
      <c r="Q1110" s="88">
        <v>1.5632175273905523E-4</v>
      </c>
      <c r="R1110" s="88">
        <v>2.5580373043999997E-4</v>
      </c>
      <c r="S1110" s="88">
        <v>2.5799233729339999E-4</v>
      </c>
      <c r="T1110" s="88">
        <v>2.6997358991200001E-4</v>
      </c>
      <c r="U1110" s="88">
        <v>2.7785461848279998E-4</v>
      </c>
      <c r="V1110" s="88">
        <v>2.5376850122303413E-4</v>
      </c>
      <c r="W1110" s="88">
        <v>2.5564129295337095E-4</v>
      </c>
      <c r="X1110" s="88">
        <v>2.7460229267656596E-4</v>
      </c>
      <c r="Y1110" s="88">
        <v>2.8093580785998887E-4</v>
      </c>
      <c r="Z1110" s="88">
        <v>2.6380259544464329E-4</v>
      </c>
      <c r="AA1110" s="88">
        <v>2.3687783244222629E-4</v>
      </c>
      <c r="AB1110" s="88">
        <v>2.2333117924504384E-4</v>
      </c>
      <c r="AC1110" s="88">
        <v>2.2967078982458105E-4</v>
      </c>
      <c r="AD1110" s="88">
        <v>1.9099600756623274E-4</v>
      </c>
      <c r="AE1110" s="88">
        <v>2.0773780676397238E-4</v>
      </c>
      <c r="AF1110" s="88">
        <v>2.198832082307403E-4</v>
      </c>
      <c r="AG1110" s="88">
        <v>2.1928184446464802E-4</v>
      </c>
      <c r="AH1110" s="88">
        <v>2.4975469710396638E-4</v>
      </c>
    </row>
    <row r="1111" spans="1:34" ht="14.25" x14ac:dyDescent="0.25">
      <c r="A1111" s="85" t="s">
        <v>10</v>
      </c>
      <c r="B1111" s="85" t="s">
        <v>11</v>
      </c>
      <c r="C1111" s="85" t="s">
        <v>12</v>
      </c>
      <c r="D1111" s="85" t="s">
        <v>177</v>
      </c>
      <c r="E1111" s="85" t="s">
        <v>178</v>
      </c>
      <c r="F1111" s="85" t="s">
        <v>94</v>
      </c>
      <c r="G1111" s="85" t="s">
        <v>684</v>
      </c>
      <c r="H1111" s="86" t="s">
        <v>16</v>
      </c>
      <c r="I1111" s="87">
        <v>25</v>
      </c>
      <c r="J1111" s="88">
        <v>1.5323816837190646E-6</v>
      </c>
      <c r="K1111" s="88">
        <v>1.7498106998294993E-6</v>
      </c>
      <c r="L1111" s="88">
        <v>9.5258147207030873E-7</v>
      </c>
      <c r="M1111" s="88">
        <v>9.7499044321860284E-7</v>
      </c>
      <c r="N1111" s="88">
        <v>1.0396287609926581E-6</v>
      </c>
      <c r="O1111" s="88">
        <v>9.743317145313679E-7</v>
      </c>
      <c r="P1111" s="88">
        <v>1.631614397388675E-6</v>
      </c>
      <c r="Q1111" s="88">
        <v>2.1069030734280279E-6</v>
      </c>
      <c r="R1111" s="88">
        <v>2.1486800000000002E-6</v>
      </c>
      <c r="S1111" s="88">
        <v>2.3912375000000002E-6</v>
      </c>
      <c r="T1111" s="88">
        <v>2.7483149999999998E-6</v>
      </c>
      <c r="U1111" s="88">
        <v>3.015825E-6</v>
      </c>
      <c r="V1111" s="88">
        <v>2.8345766134513433E-6</v>
      </c>
      <c r="W1111" s="88">
        <v>3.5390996050800271E-6</v>
      </c>
      <c r="X1111" s="88">
        <v>2.3092706462133253E-6</v>
      </c>
      <c r="Y1111" s="88">
        <v>2.1452414883780773E-6</v>
      </c>
      <c r="Z1111" s="88">
        <v>2.1454924584705226E-6</v>
      </c>
      <c r="AA1111" s="88">
        <v>2.0973282596532652E-6</v>
      </c>
      <c r="AB1111" s="88">
        <v>2.1147897063259122E-6</v>
      </c>
      <c r="AC1111" s="88">
        <v>1.8463906313323675E-6</v>
      </c>
      <c r="AD1111" s="88">
        <v>1.5162605485121981E-6</v>
      </c>
      <c r="AE1111" s="88">
        <v>1.8537578421163378E-6</v>
      </c>
      <c r="AF1111" s="88">
        <v>1.4996425741275562E-6</v>
      </c>
      <c r="AG1111" s="88">
        <v>1.3072733404594229E-6</v>
      </c>
      <c r="AH1111" s="88">
        <v>1.2534183041247216E-6</v>
      </c>
    </row>
    <row r="1112" spans="1:34" ht="14.25" x14ac:dyDescent="0.25">
      <c r="A1112" s="85" t="s">
        <v>10</v>
      </c>
      <c r="B1112" s="85" t="s">
        <v>11</v>
      </c>
      <c r="C1112" s="85" t="s">
        <v>12</v>
      </c>
      <c r="D1112" s="85" t="s">
        <v>177</v>
      </c>
      <c r="E1112" s="85" t="s">
        <v>178</v>
      </c>
      <c r="F1112" s="85" t="s">
        <v>94</v>
      </c>
      <c r="G1112" s="85" t="s">
        <v>684</v>
      </c>
      <c r="H1112" s="86" t="s">
        <v>17</v>
      </c>
      <c r="I1112" s="87">
        <v>1</v>
      </c>
      <c r="J1112" s="88">
        <v>3.2498750748313921E-3</v>
      </c>
      <c r="K1112" s="88">
        <v>3.7109985321984026E-3</v>
      </c>
      <c r="L1112" s="88">
        <v>2.0202347859667106E-3</v>
      </c>
      <c r="M1112" s="88">
        <v>2.0677597319780131E-3</v>
      </c>
      <c r="N1112" s="88">
        <v>2.2048446763132295E-3</v>
      </c>
      <c r="O1112" s="88">
        <v>2.0663627001781255E-3</v>
      </c>
      <c r="P1112" s="88">
        <v>3.4603278139819023E-3</v>
      </c>
      <c r="Q1112" s="88">
        <v>4.4683200381261607E-3</v>
      </c>
      <c r="R1112" s="88">
        <v>4.5569205440000003E-3</v>
      </c>
      <c r="S1112" s="88">
        <v>5.0713364899999998E-3</v>
      </c>
      <c r="T1112" s="88">
        <v>5.8286264519999999E-3</v>
      </c>
      <c r="U1112" s="88">
        <v>6.3959616600000003E-3</v>
      </c>
      <c r="V1112" s="88">
        <v>6.0115700818076092E-3</v>
      </c>
      <c r="W1112" s="88">
        <v>7.5057224424537206E-3</v>
      </c>
      <c r="X1112" s="88">
        <v>4.8975011864892193E-3</v>
      </c>
      <c r="Y1112" s="88">
        <v>4.5496281485522261E-3</v>
      </c>
      <c r="Z1112" s="88">
        <v>4.5501604059242839E-3</v>
      </c>
      <c r="AA1112" s="88">
        <v>4.4480137730726448E-3</v>
      </c>
      <c r="AB1112" s="88">
        <v>4.4850460091759945E-3</v>
      </c>
      <c r="AC1112" s="88">
        <v>3.9158252509296845E-3</v>
      </c>
      <c r="AD1112" s="88">
        <v>3.2156853712846695E-3</v>
      </c>
      <c r="AE1112" s="88">
        <v>3.9314496315603284E-3</v>
      </c>
      <c r="AF1112" s="88">
        <v>3.1804419712097216E-3</v>
      </c>
      <c r="AG1112" s="88">
        <v>2.7724653004463445E-3</v>
      </c>
      <c r="AH1112" s="88">
        <v>2.6582495393877091E-3</v>
      </c>
    </row>
    <row r="1113" spans="1:34" ht="14.25" x14ac:dyDescent="0.25">
      <c r="A1113" s="85" t="s">
        <v>10</v>
      </c>
      <c r="B1113" s="85" t="s">
        <v>11</v>
      </c>
      <c r="C1113" s="85" t="s">
        <v>12</v>
      </c>
      <c r="D1113" s="85" t="s">
        <v>177</v>
      </c>
      <c r="E1113" s="85" t="s">
        <v>178</v>
      </c>
      <c r="F1113" s="85" t="s">
        <v>94</v>
      </c>
      <c r="G1113" s="85" t="s">
        <v>684</v>
      </c>
      <c r="H1113" s="86" t="s">
        <v>18</v>
      </c>
      <c r="I1113" s="87">
        <v>298</v>
      </c>
      <c r="J1113" s="88">
        <v>1.826598966993125E-6</v>
      </c>
      <c r="K1113" s="88">
        <v>2.0857743541967631E-6</v>
      </c>
      <c r="L1113" s="88">
        <v>1.135477114707808E-6</v>
      </c>
      <c r="M1113" s="88">
        <v>1.1621886083165748E-6</v>
      </c>
      <c r="N1113" s="88">
        <v>1.2392374831032487E-6</v>
      </c>
      <c r="O1113" s="88">
        <v>1.1614034037213908E-6</v>
      </c>
      <c r="P1113" s="88">
        <v>1.9448843616873009E-6</v>
      </c>
      <c r="Q1113" s="88">
        <v>2.5114284635262089E-6</v>
      </c>
      <c r="R1113" s="88">
        <v>2.5612265599999995E-6</v>
      </c>
      <c r="S1113" s="88">
        <v>2.8503550999999996E-6</v>
      </c>
      <c r="T1113" s="88">
        <v>3.2759914800000001E-6</v>
      </c>
      <c r="U1113" s="88">
        <v>3.5948633999999999E-6</v>
      </c>
      <c r="V1113" s="88">
        <v>3.3788153232340017E-6</v>
      </c>
      <c r="W1113" s="88">
        <v>4.2186067292553922E-6</v>
      </c>
      <c r="X1113" s="88">
        <v>2.7526506102862833E-6</v>
      </c>
      <c r="Y1113" s="88">
        <v>2.5571278541466681E-6</v>
      </c>
      <c r="Z1113" s="88">
        <v>2.557427010496863E-6</v>
      </c>
      <c r="AA1113" s="88">
        <v>2.5000152855066922E-6</v>
      </c>
      <c r="AB1113" s="88">
        <v>2.5208293299404878E-6</v>
      </c>
      <c r="AC1113" s="88">
        <v>2.2008976325481818E-6</v>
      </c>
      <c r="AD1113" s="88">
        <v>1.8073825738265403E-6</v>
      </c>
      <c r="AE1113" s="88">
        <v>2.2096793478026742E-6</v>
      </c>
      <c r="AF1113" s="88">
        <v>1.7875739483600474E-6</v>
      </c>
      <c r="AG1113" s="88">
        <v>1.5582698218276326E-6</v>
      </c>
      <c r="AH1113" s="88">
        <v>1.4940746185166679E-6</v>
      </c>
    </row>
    <row r="1114" spans="1:34" ht="14.25" x14ac:dyDescent="0.25">
      <c r="A1114" s="85" t="s">
        <v>10</v>
      </c>
      <c r="B1114" s="85" t="s">
        <v>11</v>
      </c>
      <c r="C1114" s="85" t="s">
        <v>12</v>
      </c>
      <c r="D1114" s="85" t="s">
        <v>177</v>
      </c>
      <c r="E1114" s="85" t="s">
        <v>187</v>
      </c>
      <c r="F1114" s="85" t="s">
        <v>94</v>
      </c>
      <c r="G1114" s="85" t="s">
        <v>188</v>
      </c>
      <c r="H1114" s="86" t="s">
        <v>16</v>
      </c>
      <c r="I1114" s="87">
        <v>25</v>
      </c>
      <c r="J1114" s="88">
        <v>6.1588189474093316E-9</v>
      </c>
      <c r="K1114" s="88">
        <v>9.2397359761914595E-9</v>
      </c>
      <c r="L1114" s="88">
        <v>7.4121892293213462E-9</v>
      </c>
      <c r="M1114" s="88">
        <v>1.4094681346291391E-9</v>
      </c>
      <c r="N1114" s="88">
        <v>2.4000825364070992E-9</v>
      </c>
      <c r="O1114" s="88">
        <v>4.6552715551139224E-9</v>
      </c>
      <c r="P1114" s="88">
        <v>3.444297903195491E-8</v>
      </c>
      <c r="Q1114" s="88">
        <v>1.9276868430117509E-8</v>
      </c>
      <c r="R1114" s="88">
        <v>2.0576366661614096E-8</v>
      </c>
      <c r="S1114" s="88">
        <v>3.7134320739124275E-8</v>
      </c>
      <c r="T1114" s="88">
        <v>1.1640928192141288E-8</v>
      </c>
      <c r="U1114" s="88">
        <v>1.7974128851402102E-8</v>
      </c>
      <c r="V1114" s="88">
        <v>1.5575415279239544E-8</v>
      </c>
      <c r="W1114" s="88">
        <v>6.5870100380729093E-8</v>
      </c>
      <c r="X1114" s="88">
        <v>6.4642591521886808E-8</v>
      </c>
      <c r="Y1114" s="88">
        <v>9.9846157361984103E-8</v>
      </c>
      <c r="Z1114" s="88">
        <v>1.2068502960564409E-7</v>
      </c>
      <c r="AA1114" s="88">
        <v>1.0482440473588967E-7</v>
      </c>
      <c r="AB1114" s="88">
        <v>1.5516360931150842E-7</v>
      </c>
      <c r="AC1114" s="88">
        <v>1.8642210523561001E-7</v>
      </c>
      <c r="AD1114" s="88">
        <v>1.9551978631164162E-7</v>
      </c>
      <c r="AE1114" s="88">
        <v>2.6280000728276011E-7</v>
      </c>
      <c r="AF1114" s="88">
        <v>2.4620154068458457E-7</v>
      </c>
      <c r="AG1114" s="88">
        <v>2.8512412959489035E-7</v>
      </c>
      <c r="AH1114" s="88">
        <v>2.0343798603320679E-7</v>
      </c>
    </row>
    <row r="1115" spans="1:34" ht="14.25" x14ac:dyDescent="0.25">
      <c r="A1115" s="85" t="s">
        <v>10</v>
      </c>
      <c r="B1115" s="85" t="s">
        <v>11</v>
      </c>
      <c r="C1115" s="85" t="s">
        <v>12</v>
      </c>
      <c r="D1115" s="85" t="s">
        <v>177</v>
      </c>
      <c r="E1115" s="85" t="s">
        <v>187</v>
      </c>
      <c r="F1115" s="85" t="s">
        <v>94</v>
      </c>
      <c r="G1115" s="85" t="s">
        <v>188</v>
      </c>
      <c r="H1115" s="86" t="s">
        <v>18</v>
      </c>
      <c r="I1115" s="87">
        <v>298</v>
      </c>
      <c r="J1115" s="88">
        <v>3.6706560926559624E-8</v>
      </c>
      <c r="K1115" s="88">
        <v>5.5068826418101107E-8</v>
      </c>
      <c r="L1115" s="88">
        <v>4.4176647806755223E-8</v>
      </c>
      <c r="M1115" s="88">
        <v>8.4004300823896678E-9</v>
      </c>
      <c r="N1115" s="88">
        <v>1.4304491916986311E-8</v>
      </c>
      <c r="O1115" s="88">
        <v>2.774541846847898E-8</v>
      </c>
      <c r="P1115" s="88">
        <v>2.0528015503045126E-7</v>
      </c>
      <c r="Q1115" s="88">
        <v>1.1489013584350035E-7</v>
      </c>
      <c r="R1115" s="88">
        <v>1.2263514530321999E-7</v>
      </c>
      <c r="S1115" s="88">
        <v>2.2132055160518067E-7</v>
      </c>
      <c r="T1115" s="88">
        <v>6.9379932025162061E-8</v>
      </c>
      <c r="U1115" s="88">
        <v>1.0712580795435653E-7</v>
      </c>
      <c r="V1115" s="88">
        <v>9.2829475064267678E-8</v>
      </c>
      <c r="W1115" s="88">
        <v>3.9258579826914546E-7</v>
      </c>
      <c r="X1115" s="88">
        <v>3.8526984547044536E-7</v>
      </c>
      <c r="Y1115" s="88">
        <v>5.9508309787742535E-7</v>
      </c>
      <c r="Z1115" s="88">
        <v>7.1928277644963889E-7</v>
      </c>
      <c r="AA1115" s="88">
        <v>6.2475345222590248E-7</v>
      </c>
      <c r="AB1115" s="88">
        <v>9.2477511149659027E-7</v>
      </c>
      <c r="AC1115" s="88">
        <v>1.1110757472042356E-6</v>
      </c>
      <c r="AD1115" s="88">
        <v>1.1652979264173841E-6</v>
      </c>
      <c r="AE1115" s="88">
        <v>1.5662880434052501E-6</v>
      </c>
      <c r="AF1115" s="88">
        <v>1.4673611824801238E-6</v>
      </c>
      <c r="AG1115" s="88">
        <v>1.6993398123855465E-6</v>
      </c>
      <c r="AH1115" s="88">
        <v>1.2124903967579123E-6</v>
      </c>
    </row>
    <row r="1116" spans="1:34" ht="14.25" x14ac:dyDescent="0.25">
      <c r="A1116" s="85" t="s">
        <v>10</v>
      </c>
      <c r="B1116" s="85" t="s">
        <v>11</v>
      </c>
      <c r="C1116" s="85" t="s">
        <v>12</v>
      </c>
      <c r="D1116" s="85" t="s">
        <v>177</v>
      </c>
      <c r="E1116" s="85" t="s">
        <v>187</v>
      </c>
      <c r="F1116" s="85" t="s">
        <v>94</v>
      </c>
      <c r="G1116" s="85" t="s">
        <v>189</v>
      </c>
      <c r="H1116" s="86" t="s">
        <v>16</v>
      </c>
      <c r="I1116" s="87">
        <v>25</v>
      </c>
      <c r="J1116" s="88">
        <v>5.1150000000000002E-4</v>
      </c>
      <c r="K1116" s="88">
        <v>0</v>
      </c>
      <c r="L1116" s="88">
        <v>0</v>
      </c>
      <c r="M1116" s="88">
        <v>8.2500000000000006E-6</v>
      </c>
      <c r="N1116" s="88">
        <v>1.5674999999999999E-4</v>
      </c>
      <c r="O1116" s="88">
        <v>2.9700000000000001E-4</v>
      </c>
      <c r="P1116" s="88">
        <v>2.4749999999999999E-5</v>
      </c>
      <c r="Q1116" s="88">
        <v>0</v>
      </c>
      <c r="R1116" s="88">
        <v>0</v>
      </c>
      <c r="S1116" s="88">
        <v>0</v>
      </c>
      <c r="T1116" s="88">
        <v>0</v>
      </c>
      <c r="U1116" s="88">
        <v>0</v>
      </c>
      <c r="V1116" s="88">
        <v>0</v>
      </c>
      <c r="W1116" s="88">
        <v>0</v>
      </c>
      <c r="X1116" s="88">
        <v>0</v>
      </c>
      <c r="Y1116" s="88">
        <v>0</v>
      </c>
      <c r="Z1116" s="88">
        <v>0</v>
      </c>
      <c r="AA1116" s="88">
        <v>0</v>
      </c>
      <c r="AB1116" s="88">
        <v>0</v>
      </c>
      <c r="AC1116" s="88">
        <v>0</v>
      </c>
      <c r="AD1116" s="88">
        <v>0</v>
      </c>
      <c r="AE1116" s="88">
        <v>0</v>
      </c>
      <c r="AF1116" s="88">
        <v>0</v>
      </c>
      <c r="AG1116" s="88">
        <v>0</v>
      </c>
      <c r="AH1116" s="88">
        <v>0</v>
      </c>
    </row>
    <row r="1117" spans="1:34" ht="14.25" x14ac:dyDescent="0.25">
      <c r="A1117" s="85" t="s">
        <v>10</v>
      </c>
      <c r="B1117" s="85" t="s">
        <v>11</v>
      </c>
      <c r="C1117" s="85" t="s">
        <v>12</v>
      </c>
      <c r="D1117" s="85" t="s">
        <v>177</v>
      </c>
      <c r="E1117" s="85" t="s">
        <v>187</v>
      </c>
      <c r="F1117" s="85" t="s">
        <v>94</v>
      </c>
      <c r="G1117" s="85" t="s">
        <v>189</v>
      </c>
      <c r="H1117" s="86" t="s">
        <v>17</v>
      </c>
      <c r="I1117" s="87">
        <v>1</v>
      </c>
      <c r="J1117" s="88">
        <v>5.7907999999999996E-3</v>
      </c>
      <c r="K1117" s="88">
        <v>0</v>
      </c>
      <c r="L1117" s="88">
        <v>0</v>
      </c>
      <c r="M1117" s="88">
        <v>9.3399999999999993E-5</v>
      </c>
      <c r="N1117" s="88">
        <v>1.7746000000000001E-3</v>
      </c>
      <c r="O1117" s="88">
        <v>3.3624000000000002E-3</v>
      </c>
      <c r="P1117" s="88">
        <v>2.8019999999999998E-4</v>
      </c>
      <c r="Q1117" s="88">
        <v>0</v>
      </c>
      <c r="R1117" s="88">
        <v>0</v>
      </c>
      <c r="S1117" s="88">
        <v>0</v>
      </c>
      <c r="T1117" s="88">
        <v>0</v>
      </c>
      <c r="U1117" s="88">
        <v>0</v>
      </c>
      <c r="V1117" s="88">
        <v>0</v>
      </c>
      <c r="W1117" s="88">
        <v>0</v>
      </c>
      <c r="X1117" s="88">
        <v>0</v>
      </c>
      <c r="Y1117" s="88">
        <v>0</v>
      </c>
      <c r="Z1117" s="88">
        <v>0</v>
      </c>
      <c r="AA1117" s="88">
        <v>0</v>
      </c>
      <c r="AB1117" s="88">
        <v>0</v>
      </c>
      <c r="AC1117" s="88">
        <v>0</v>
      </c>
      <c r="AD1117" s="88">
        <v>0</v>
      </c>
      <c r="AE1117" s="88">
        <v>0</v>
      </c>
      <c r="AF1117" s="88">
        <v>0</v>
      </c>
      <c r="AG1117" s="88">
        <v>0</v>
      </c>
      <c r="AH1117" s="88">
        <v>0</v>
      </c>
    </row>
    <row r="1118" spans="1:34" ht="14.25" x14ac:dyDescent="0.25">
      <c r="A1118" s="85" t="s">
        <v>10</v>
      </c>
      <c r="B1118" s="85" t="s">
        <v>11</v>
      </c>
      <c r="C1118" s="85" t="s">
        <v>12</v>
      </c>
      <c r="D1118" s="85" t="s">
        <v>177</v>
      </c>
      <c r="E1118" s="85" t="s">
        <v>187</v>
      </c>
      <c r="F1118" s="85" t="s">
        <v>94</v>
      </c>
      <c r="G1118" s="85" t="s">
        <v>189</v>
      </c>
      <c r="H1118" s="86" t="s">
        <v>18</v>
      </c>
      <c r="I1118" s="87">
        <v>298</v>
      </c>
      <c r="J1118" s="88">
        <v>2.9561599999999998E-5</v>
      </c>
      <c r="K1118" s="88">
        <v>0</v>
      </c>
      <c r="L1118" s="88">
        <v>0</v>
      </c>
      <c r="M1118" s="88">
        <v>4.7679999999999998E-7</v>
      </c>
      <c r="N1118" s="88">
        <v>9.0591999999999996E-6</v>
      </c>
      <c r="O1118" s="88">
        <v>1.7164799999999999E-5</v>
      </c>
      <c r="P1118" s="88">
        <v>1.4304000000000001E-6</v>
      </c>
      <c r="Q1118" s="88">
        <v>0</v>
      </c>
      <c r="R1118" s="88">
        <v>0</v>
      </c>
      <c r="S1118" s="88">
        <v>0</v>
      </c>
      <c r="T1118" s="88">
        <v>0</v>
      </c>
      <c r="U1118" s="88">
        <v>0</v>
      </c>
      <c r="V1118" s="88">
        <v>0</v>
      </c>
      <c r="W1118" s="88">
        <v>0</v>
      </c>
      <c r="X1118" s="88">
        <v>0</v>
      </c>
      <c r="Y1118" s="88">
        <v>0</v>
      </c>
      <c r="Z1118" s="88">
        <v>0</v>
      </c>
      <c r="AA1118" s="88">
        <v>0</v>
      </c>
      <c r="AB1118" s="88">
        <v>0</v>
      </c>
      <c r="AC1118" s="88">
        <v>0</v>
      </c>
      <c r="AD1118" s="88">
        <v>0</v>
      </c>
      <c r="AE1118" s="88">
        <v>0</v>
      </c>
      <c r="AF1118" s="88">
        <v>0</v>
      </c>
      <c r="AG1118" s="88">
        <v>0</v>
      </c>
      <c r="AH1118" s="88">
        <v>0</v>
      </c>
    </row>
    <row r="1119" spans="1:34" ht="14.25" x14ac:dyDescent="0.25">
      <c r="A1119" s="85" t="s">
        <v>10</v>
      </c>
      <c r="B1119" s="85" t="s">
        <v>11</v>
      </c>
      <c r="C1119" s="85" t="s">
        <v>12</v>
      </c>
      <c r="D1119" s="85" t="s">
        <v>177</v>
      </c>
      <c r="E1119" s="85" t="s">
        <v>187</v>
      </c>
      <c r="F1119" s="85" t="s">
        <v>94</v>
      </c>
      <c r="G1119" s="85" t="s">
        <v>804</v>
      </c>
      <c r="H1119" s="86" t="s">
        <v>16</v>
      </c>
      <c r="I1119" s="87">
        <v>25</v>
      </c>
      <c r="J1119" s="88">
        <v>1.2097015784227193E-5</v>
      </c>
      <c r="K1119" s="88">
        <v>1.4725059780932021E-5</v>
      </c>
      <c r="L1119" s="88">
        <v>7.3597375692247833E-6</v>
      </c>
      <c r="M1119" s="88">
        <v>6.0544911529833835E-6</v>
      </c>
      <c r="N1119" s="88">
        <v>7.1490836993821543E-6</v>
      </c>
      <c r="O1119" s="88">
        <v>7.8110797180929178E-6</v>
      </c>
      <c r="P1119" s="88">
        <v>7.6432657856333308E-6</v>
      </c>
      <c r="Q1119" s="88">
        <v>4.7598811715974872E-6</v>
      </c>
      <c r="R1119" s="88">
        <v>7.2171738058711665E-6</v>
      </c>
      <c r="S1119" s="88">
        <v>1.9346923650275368E-5</v>
      </c>
      <c r="T1119" s="88">
        <v>8.0413912957916837E-6</v>
      </c>
      <c r="U1119" s="88">
        <v>5.3969696872387261E-6</v>
      </c>
      <c r="V1119" s="88">
        <v>2.8421131868111616E-6</v>
      </c>
      <c r="W1119" s="88">
        <v>3.9517502570661714E-6</v>
      </c>
      <c r="X1119" s="88">
        <v>3.5049660600485206E-6</v>
      </c>
      <c r="Y1119" s="88">
        <v>2.8237762965640515E-6</v>
      </c>
      <c r="Z1119" s="88">
        <v>2.6116422537389367E-6</v>
      </c>
      <c r="AA1119" s="88">
        <v>2.1557896766727254E-6</v>
      </c>
      <c r="AB1119" s="88">
        <v>2.9883498467512174E-6</v>
      </c>
      <c r="AC1119" s="88">
        <v>2.8639508176430537E-6</v>
      </c>
      <c r="AD1119" s="88">
        <v>2.22843063557398E-6</v>
      </c>
      <c r="AE1119" s="88">
        <v>2.6310419513787649E-6</v>
      </c>
      <c r="AF1119" s="88">
        <v>2.1059603920571283E-6</v>
      </c>
      <c r="AG1119" s="88">
        <v>1.7908697757112007E-6</v>
      </c>
      <c r="AH1119" s="88">
        <v>9.5316513290074254E-7</v>
      </c>
    </row>
    <row r="1120" spans="1:34" ht="14.25" x14ac:dyDescent="0.25">
      <c r="A1120" s="85" t="s">
        <v>10</v>
      </c>
      <c r="B1120" s="85" t="s">
        <v>11</v>
      </c>
      <c r="C1120" s="85" t="s">
        <v>12</v>
      </c>
      <c r="D1120" s="85" t="s">
        <v>177</v>
      </c>
      <c r="E1120" s="85" t="s">
        <v>187</v>
      </c>
      <c r="F1120" s="85" t="s">
        <v>94</v>
      </c>
      <c r="G1120" s="85" t="s">
        <v>804</v>
      </c>
      <c r="H1120" s="86" t="s">
        <v>17</v>
      </c>
      <c r="I1120" s="87">
        <v>1</v>
      </c>
      <c r="J1120" s="88">
        <v>0.10393755961808002</v>
      </c>
      <c r="K1120" s="88">
        <v>0.1265177136377679</v>
      </c>
      <c r="L1120" s="88">
        <v>6.3234865194779333E-2</v>
      </c>
      <c r="M1120" s="88">
        <v>5.2020187986433222E-2</v>
      </c>
      <c r="N1120" s="88">
        <v>6.1424927145091471E-2</v>
      </c>
      <c r="O1120" s="88">
        <v>6.7112796937854338E-2</v>
      </c>
      <c r="P1120" s="88">
        <v>6.5670939630161573E-2</v>
      </c>
      <c r="Q1120" s="88">
        <v>4.0896899026365612E-2</v>
      </c>
      <c r="R1120" s="88">
        <v>6.2009957340045052E-2</v>
      </c>
      <c r="S1120" s="88">
        <v>0.16622876800316591</v>
      </c>
      <c r="T1120" s="88">
        <v>6.9091634013442135E-2</v>
      </c>
      <c r="U1120" s="88">
        <v>4.6370763552755122E-2</v>
      </c>
      <c r="V1120" s="88">
        <v>2.4419436501081498E-2</v>
      </c>
      <c r="W1120" s="88">
        <v>3.3953299258082187E-2</v>
      </c>
      <c r="X1120" s="88">
        <v>3.0114208053821964E-2</v>
      </c>
      <c r="Y1120" s="88">
        <v>2.4261885940078328E-2</v>
      </c>
      <c r="Z1120" s="88">
        <v>2.243923024412494E-2</v>
      </c>
      <c r="AA1120" s="88">
        <v>1.8522544901972054E-2</v>
      </c>
      <c r="AB1120" s="88">
        <v>2.5675901883286452E-2</v>
      </c>
      <c r="AC1120" s="88">
        <v>2.4607065425189117E-2</v>
      </c>
      <c r="AD1120" s="88">
        <v>1.9146676020851631E-2</v>
      </c>
      <c r="AE1120" s="88">
        <v>2.2605912446246344E-2</v>
      </c>
      <c r="AF1120" s="88">
        <v>1.8094411688554843E-2</v>
      </c>
      <c r="AG1120" s="88">
        <v>1.5387153112910635E-2</v>
      </c>
      <c r="AH1120" s="88">
        <v>8.1895948218831793E-3</v>
      </c>
    </row>
    <row r="1121" spans="1:34" ht="14.25" x14ac:dyDescent="0.25">
      <c r="A1121" s="85" t="s">
        <v>10</v>
      </c>
      <c r="B1121" s="85" t="s">
        <v>11</v>
      </c>
      <c r="C1121" s="85" t="s">
        <v>12</v>
      </c>
      <c r="D1121" s="85" t="s">
        <v>177</v>
      </c>
      <c r="E1121" s="85" t="s">
        <v>187</v>
      </c>
      <c r="F1121" s="85" t="s">
        <v>94</v>
      </c>
      <c r="G1121" s="85" t="s">
        <v>804</v>
      </c>
      <c r="H1121" s="86" t="s">
        <v>18</v>
      </c>
      <c r="I1121" s="87">
        <v>298</v>
      </c>
      <c r="J1121" s="88">
        <v>7.2098214073994073E-5</v>
      </c>
      <c r="K1121" s="88">
        <v>8.7761356294354835E-5</v>
      </c>
      <c r="L1121" s="88">
        <v>4.3864035912579705E-5</v>
      </c>
      <c r="M1121" s="88">
        <v>3.6084767271780964E-5</v>
      </c>
      <c r="N1121" s="88">
        <v>4.2608538848317647E-5</v>
      </c>
      <c r="O1121" s="88">
        <v>4.6554035119833787E-5</v>
      </c>
      <c r="P1121" s="88">
        <v>4.5553864082374644E-5</v>
      </c>
      <c r="Q1121" s="88">
        <v>2.8368891782721023E-5</v>
      </c>
      <c r="R1121" s="88">
        <v>4.3014355882992148E-5</v>
      </c>
      <c r="S1121" s="88">
        <v>1.1530766495564119E-4</v>
      </c>
      <c r="T1121" s="88">
        <v>4.7926692122918434E-5</v>
      </c>
      <c r="U1121" s="88">
        <v>3.2165939335942804E-5</v>
      </c>
      <c r="V1121" s="88">
        <v>1.6938994593394527E-5</v>
      </c>
      <c r="W1121" s="88">
        <v>2.3552431532114381E-5</v>
      </c>
      <c r="X1121" s="88">
        <v>2.0889597717889184E-5</v>
      </c>
      <c r="Y1121" s="88">
        <v>1.6829706727521747E-5</v>
      </c>
      <c r="Z1121" s="88">
        <v>1.556538783228406E-5</v>
      </c>
      <c r="AA1121" s="88">
        <v>1.2848506472969444E-5</v>
      </c>
      <c r="AB1121" s="88">
        <v>1.7810565086637253E-5</v>
      </c>
      <c r="AC1121" s="88">
        <v>1.7069146873152602E-5</v>
      </c>
      <c r="AD1121" s="88">
        <v>1.328144658802092E-5</v>
      </c>
      <c r="AE1121" s="88">
        <v>1.5681010030217438E-5</v>
      </c>
      <c r="AF1121" s="88">
        <v>1.2551523936660483E-5</v>
      </c>
      <c r="AG1121" s="88">
        <v>1.0673583863238757E-5</v>
      </c>
      <c r="AH1121" s="88">
        <v>5.680864192088425E-6</v>
      </c>
    </row>
    <row r="1122" spans="1:34" ht="14.25" x14ac:dyDescent="0.25">
      <c r="A1122" s="85" t="s">
        <v>10</v>
      </c>
      <c r="B1122" s="85" t="s">
        <v>11</v>
      </c>
      <c r="C1122" s="85" t="s">
        <v>12</v>
      </c>
      <c r="D1122" s="85" t="s">
        <v>177</v>
      </c>
      <c r="E1122" s="85" t="s">
        <v>187</v>
      </c>
      <c r="F1122" s="85" t="s">
        <v>94</v>
      </c>
      <c r="G1122" s="85" t="s">
        <v>685</v>
      </c>
      <c r="H1122" s="86" t="s">
        <v>16</v>
      </c>
      <c r="I1122" s="87">
        <v>25</v>
      </c>
      <c r="J1122" s="88">
        <v>1.312474284E-2</v>
      </c>
      <c r="K1122" s="88">
        <v>1.2770994789153436E-2</v>
      </c>
      <c r="L1122" s="88">
        <v>1.2973754030021515E-2</v>
      </c>
      <c r="M1122" s="88">
        <v>1.2455375010638146E-2</v>
      </c>
      <c r="N1122" s="88">
        <v>1.2979885479792667E-2</v>
      </c>
      <c r="O1122" s="88">
        <v>1.2258788111641232E-2</v>
      </c>
      <c r="P1122" s="88">
        <v>1.25098772120226E-2</v>
      </c>
      <c r="Q1122" s="88">
        <v>1.2579584996440102E-2</v>
      </c>
      <c r="R1122" s="88">
        <v>1.2542741025E-2</v>
      </c>
      <c r="S1122" s="88">
        <v>1.2392754418E-2</v>
      </c>
      <c r="T1122" s="88">
        <v>1.2713633470074998E-2</v>
      </c>
      <c r="U1122" s="88">
        <v>1.2962642834725003E-2</v>
      </c>
      <c r="V1122" s="88">
        <v>1.2136372399375E-2</v>
      </c>
      <c r="W1122" s="88">
        <v>1.2497614686375003E-2</v>
      </c>
      <c r="X1122" s="88">
        <v>1.0169791266424999E-2</v>
      </c>
      <c r="Y1122" s="88">
        <v>1.0317998865725E-2</v>
      </c>
      <c r="Z1122" s="88">
        <v>1.0745266870900001E-2</v>
      </c>
      <c r="AA1122" s="88">
        <v>1.11425402148E-2</v>
      </c>
      <c r="AB1122" s="88">
        <v>1.0984146738675002E-2</v>
      </c>
      <c r="AC1122" s="88">
        <v>1.1982730309674998E-2</v>
      </c>
      <c r="AD1122" s="88">
        <v>1.1954200716075001E-2</v>
      </c>
      <c r="AE1122" s="88">
        <v>1.149144635525E-2</v>
      </c>
      <c r="AF1122" s="88">
        <v>1.136356313E-2</v>
      </c>
      <c r="AG1122" s="88">
        <v>1.2187019081500002E-2</v>
      </c>
      <c r="AH1122" s="88">
        <v>1.0720281858999998E-2</v>
      </c>
    </row>
    <row r="1123" spans="1:34" ht="14.25" x14ac:dyDescent="0.25">
      <c r="A1123" s="85" t="s">
        <v>10</v>
      </c>
      <c r="B1123" s="85" t="s">
        <v>11</v>
      </c>
      <c r="C1123" s="85" t="s">
        <v>12</v>
      </c>
      <c r="D1123" s="85" t="s">
        <v>177</v>
      </c>
      <c r="E1123" s="85" t="s">
        <v>187</v>
      </c>
      <c r="F1123" s="85" t="s">
        <v>94</v>
      </c>
      <c r="G1123" s="85" t="s">
        <v>685</v>
      </c>
      <c r="H1123" s="86" t="s">
        <v>17</v>
      </c>
      <c r="I1123" s="87">
        <v>1</v>
      </c>
      <c r="J1123" s="88">
        <v>27.834954615072</v>
      </c>
      <c r="K1123" s="88">
        <v>27.084725748836611</v>
      </c>
      <c r="L1123" s="88">
        <v>27.514737546869629</v>
      </c>
      <c r="M1123" s="88">
        <v>26.415359322561379</v>
      </c>
      <c r="N1123" s="88">
        <v>27.527741125544289</v>
      </c>
      <c r="O1123" s="88">
        <v>25.998437827168722</v>
      </c>
      <c r="P1123" s="88">
        <v>26.530947591257526</v>
      </c>
      <c r="Q1123" s="88">
        <v>26.678783860450167</v>
      </c>
      <c r="R1123" s="88">
        <v>26.600645165820001</v>
      </c>
      <c r="S1123" s="88">
        <v>26.2825535696944</v>
      </c>
      <c r="T1123" s="88">
        <v>26.963073863335058</v>
      </c>
      <c r="U1123" s="88">
        <v>27.491172923884783</v>
      </c>
      <c r="V1123" s="88">
        <v>25.738818584594501</v>
      </c>
      <c r="W1123" s="88">
        <v>26.504941226864101</v>
      </c>
      <c r="X1123" s="88">
        <v>21.568093317834137</v>
      </c>
      <c r="Y1123" s="88">
        <v>21.882411994429578</v>
      </c>
      <c r="Z1123" s="88">
        <v>22.788561979804722</v>
      </c>
      <c r="AA1123" s="88">
        <v>23.631099287547841</v>
      </c>
      <c r="AB1123" s="88">
        <v>23.295178403381946</v>
      </c>
      <c r="AC1123" s="88">
        <v>25.412974440758738</v>
      </c>
      <c r="AD1123" s="88">
        <v>25.352468878651859</v>
      </c>
      <c r="AE1123" s="88">
        <v>24.371059430214203</v>
      </c>
      <c r="AF1123" s="88">
        <v>24.099844686103999</v>
      </c>
      <c r="AG1123" s="88">
        <v>25.846230068045202</v>
      </c>
      <c r="AH1123" s="88">
        <v>22.7355737665672</v>
      </c>
    </row>
    <row r="1124" spans="1:34" ht="14.25" x14ac:dyDescent="0.25">
      <c r="A1124" s="85" t="s">
        <v>10</v>
      </c>
      <c r="B1124" s="85" t="s">
        <v>11</v>
      </c>
      <c r="C1124" s="85" t="s">
        <v>12</v>
      </c>
      <c r="D1124" s="85" t="s">
        <v>177</v>
      </c>
      <c r="E1124" s="85" t="s">
        <v>187</v>
      </c>
      <c r="F1124" s="85" t="s">
        <v>94</v>
      </c>
      <c r="G1124" s="85" t="s">
        <v>685</v>
      </c>
      <c r="H1124" s="86" t="s">
        <v>18</v>
      </c>
      <c r="I1124" s="87">
        <v>298</v>
      </c>
      <c r="J1124" s="88">
        <v>1.564469346528E-2</v>
      </c>
      <c r="K1124" s="88">
        <v>1.5223025788670897E-2</v>
      </c>
      <c r="L1124" s="88">
        <v>1.5464714803785647E-2</v>
      </c>
      <c r="M1124" s="88">
        <v>1.4846807012680669E-2</v>
      </c>
      <c r="N1124" s="88">
        <v>1.5472023491912857E-2</v>
      </c>
      <c r="O1124" s="88">
        <v>1.4612475429076345E-2</v>
      </c>
      <c r="P1124" s="88">
        <v>1.4911773636730939E-2</v>
      </c>
      <c r="Q1124" s="88">
        <v>1.4994865315756603E-2</v>
      </c>
      <c r="R1124" s="88">
        <v>1.4950947301799997E-2</v>
      </c>
      <c r="S1124" s="88">
        <v>1.4772163266255998E-2</v>
      </c>
      <c r="T1124" s="88">
        <v>1.5154651096329401E-2</v>
      </c>
      <c r="U1124" s="88">
        <v>1.5451470258992203E-2</v>
      </c>
      <c r="V1124" s="88">
        <v>1.4466555900054998E-2</v>
      </c>
      <c r="W1124" s="88">
        <v>1.4897156706159003E-2</v>
      </c>
      <c r="X1124" s="88">
        <v>1.2122391189578597E-2</v>
      </c>
      <c r="Y1124" s="88">
        <v>1.2299054647944202E-2</v>
      </c>
      <c r="Z1124" s="88">
        <v>1.2808358110112805E-2</v>
      </c>
      <c r="AA1124" s="88">
        <v>1.3281907936041599E-2</v>
      </c>
      <c r="AB1124" s="88">
        <v>1.3093102912500603E-2</v>
      </c>
      <c r="AC1124" s="88">
        <v>1.4283414529132598E-2</v>
      </c>
      <c r="AD1124" s="88">
        <v>1.4249407253561401E-2</v>
      </c>
      <c r="AE1124" s="88">
        <v>1.3697804055458004E-2</v>
      </c>
      <c r="AF1124" s="88">
        <v>1.354536725096E-2</v>
      </c>
      <c r="AG1124" s="88">
        <v>1.4526926745148005E-2</v>
      </c>
      <c r="AH1124" s="88">
        <v>1.2778575975928002E-2</v>
      </c>
    </row>
    <row r="1125" spans="1:34" ht="14.25" x14ac:dyDescent="0.25">
      <c r="A1125" s="85" t="s">
        <v>10</v>
      </c>
      <c r="B1125" s="85" t="s">
        <v>11</v>
      </c>
      <c r="C1125" s="85" t="s">
        <v>12</v>
      </c>
      <c r="D1125" s="85" t="s">
        <v>177</v>
      </c>
      <c r="E1125" s="85" t="s">
        <v>187</v>
      </c>
      <c r="F1125" s="85" t="s">
        <v>94</v>
      </c>
      <c r="G1125" s="85" t="s">
        <v>190</v>
      </c>
      <c r="H1125" s="86" t="s">
        <v>16</v>
      </c>
      <c r="I1125" s="87">
        <v>25</v>
      </c>
      <c r="J1125" s="88">
        <v>1.1932499999999997E-4</v>
      </c>
      <c r="K1125" s="88">
        <v>1.4887499999999997E-4</v>
      </c>
      <c r="L1125" s="88">
        <v>9.2024999999999987E-5</v>
      </c>
      <c r="M1125" s="88">
        <v>8.3174999999999989E-5</v>
      </c>
      <c r="N1125" s="88">
        <v>1.1752499999999997E-4</v>
      </c>
      <c r="O1125" s="88">
        <v>1.2907499999999998E-4</v>
      </c>
      <c r="P1125" s="88">
        <v>1.2187499999999997E-4</v>
      </c>
      <c r="Q1125" s="88">
        <v>6.4799999999999989E-5</v>
      </c>
      <c r="R1125" s="88">
        <v>3.4349999999999995E-5</v>
      </c>
      <c r="S1125" s="88">
        <v>7.2974999999999985E-5</v>
      </c>
      <c r="T1125" s="88">
        <v>6.1199999999999983E-5</v>
      </c>
      <c r="U1125" s="88">
        <v>4.6874999999999994E-5</v>
      </c>
      <c r="V1125" s="88">
        <v>2.0174999999999996E-5</v>
      </c>
      <c r="W1125" s="88">
        <v>1.9274999999999998E-5</v>
      </c>
      <c r="X1125" s="88">
        <v>2.5049999999999996E-5</v>
      </c>
      <c r="Y1125" s="88">
        <v>1.8599999999999995E-5</v>
      </c>
      <c r="Z1125" s="88">
        <v>3.5474999999999995E-5</v>
      </c>
      <c r="AA1125" s="88">
        <v>2.1524999999999995E-5</v>
      </c>
      <c r="AB1125" s="88">
        <v>2.1524999999999995E-5</v>
      </c>
      <c r="AC1125" s="88">
        <v>3.134999999999999E-5</v>
      </c>
      <c r="AD1125" s="88">
        <v>3.1124999999999991E-5</v>
      </c>
      <c r="AE1125" s="88">
        <v>2.6474999999999993E-5</v>
      </c>
      <c r="AF1125" s="88">
        <v>2.2124999999999996E-5</v>
      </c>
      <c r="AG1125" s="88">
        <v>5.1524999999999992E-5</v>
      </c>
      <c r="AH1125" s="88">
        <v>3.4274999999999993E-5</v>
      </c>
    </row>
    <row r="1126" spans="1:34" ht="14.25" x14ac:dyDescent="0.25">
      <c r="A1126" s="85" t="s">
        <v>10</v>
      </c>
      <c r="B1126" s="85" t="s">
        <v>11</v>
      </c>
      <c r="C1126" s="85" t="s">
        <v>12</v>
      </c>
      <c r="D1126" s="85" t="s">
        <v>177</v>
      </c>
      <c r="E1126" s="85" t="s">
        <v>187</v>
      </c>
      <c r="F1126" s="85" t="s">
        <v>94</v>
      </c>
      <c r="G1126" s="85" t="s">
        <v>190</v>
      </c>
      <c r="H1126" s="86" t="s">
        <v>17</v>
      </c>
      <c r="I1126" s="87">
        <v>1</v>
      </c>
      <c r="J1126" s="88">
        <v>0.11964320000000001</v>
      </c>
      <c r="K1126" s="88">
        <v>0.14927199999999999</v>
      </c>
      <c r="L1126" s="88">
        <v>9.2270400000000002E-2</v>
      </c>
      <c r="M1126" s="88">
        <v>8.3396799999999993E-2</v>
      </c>
      <c r="N1126" s="88">
        <v>0.1178384</v>
      </c>
      <c r="O1126" s="88">
        <v>0.12941920000000001</v>
      </c>
      <c r="P1126" s="88">
        <v>0.1222</v>
      </c>
      <c r="Q1126" s="88">
        <v>6.4972799999999997E-2</v>
      </c>
      <c r="R1126" s="88">
        <v>3.4441600000000003E-2</v>
      </c>
      <c r="S1126" s="88">
        <v>7.3169600000000001E-2</v>
      </c>
      <c r="T1126" s="88">
        <v>6.13632E-2</v>
      </c>
      <c r="U1126" s="88">
        <v>4.7E-2</v>
      </c>
      <c r="V1126" s="88">
        <v>2.0228800000000002E-2</v>
      </c>
      <c r="W1126" s="88">
        <v>1.9326400000000001E-2</v>
      </c>
      <c r="X1126" s="88">
        <v>2.5116800000000002E-2</v>
      </c>
      <c r="Y1126" s="88">
        <v>1.8649599999999999E-2</v>
      </c>
      <c r="Z1126" s="88">
        <v>3.55696E-2</v>
      </c>
      <c r="AA1126" s="88">
        <v>2.1582400000000002E-2</v>
      </c>
      <c r="AB1126" s="88">
        <v>2.1582400000000002E-2</v>
      </c>
      <c r="AC1126" s="88">
        <v>3.1433599999999999E-2</v>
      </c>
      <c r="AD1126" s="88">
        <v>3.1208E-2</v>
      </c>
      <c r="AE1126" s="88">
        <v>2.6545599999999999E-2</v>
      </c>
      <c r="AF1126" s="88">
        <v>2.2183999999999999E-2</v>
      </c>
      <c r="AG1126" s="88">
        <v>5.1662399999999997E-2</v>
      </c>
      <c r="AH1126" s="88">
        <v>3.4366399999999998E-2</v>
      </c>
    </row>
    <row r="1127" spans="1:34" ht="14.25" x14ac:dyDescent="0.25">
      <c r="A1127" s="85" t="s">
        <v>10</v>
      </c>
      <c r="B1127" s="85" t="s">
        <v>11</v>
      </c>
      <c r="C1127" s="85" t="s">
        <v>12</v>
      </c>
      <c r="D1127" s="85" t="s">
        <v>177</v>
      </c>
      <c r="E1127" s="85" t="s">
        <v>187</v>
      </c>
      <c r="F1127" s="85" t="s">
        <v>94</v>
      </c>
      <c r="G1127" s="85" t="s">
        <v>190</v>
      </c>
      <c r="H1127" s="86" t="s">
        <v>18</v>
      </c>
      <c r="I1127" s="87">
        <v>298</v>
      </c>
      <c r="J1127" s="88">
        <v>2.8447079999999999E-4</v>
      </c>
      <c r="K1127" s="88">
        <v>3.5491800000000002E-4</v>
      </c>
      <c r="L1127" s="88">
        <v>2.1938759999999999E-4</v>
      </c>
      <c r="M1127" s="88">
        <v>1.982892E-4</v>
      </c>
      <c r="N1127" s="88">
        <v>2.8017960000000002E-4</v>
      </c>
      <c r="O1127" s="88">
        <v>3.077148E-4</v>
      </c>
      <c r="P1127" s="88">
        <v>2.9054999999999999E-4</v>
      </c>
      <c r="Q1127" s="88">
        <v>1.5448320000000001E-4</v>
      </c>
      <c r="R1127" s="88">
        <v>8.1890400000000005E-5</v>
      </c>
      <c r="S1127" s="88">
        <v>1.7397239999999999E-4</v>
      </c>
      <c r="T1127" s="88">
        <v>1.459008E-4</v>
      </c>
      <c r="U1127" s="88">
        <v>1.1175000000000001E-4</v>
      </c>
      <c r="V1127" s="88">
        <v>4.8097199999999998E-5</v>
      </c>
      <c r="W1127" s="88">
        <v>4.5951600000000002E-5</v>
      </c>
      <c r="X1127" s="88">
        <v>5.9719200000000002E-5</v>
      </c>
      <c r="Y1127" s="88">
        <v>4.4342399999999997E-5</v>
      </c>
      <c r="Z1127" s="88">
        <v>8.4572400000000004E-5</v>
      </c>
      <c r="AA1127" s="88">
        <v>5.13156E-5</v>
      </c>
      <c r="AB1127" s="88">
        <v>5.13156E-5</v>
      </c>
      <c r="AC1127" s="88">
        <v>7.4738400000000003E-5</v>
      </c>
      <c r="AD1127" s="88">
        <v>7.4202000000000005E-5</v>
      </c>
      <c r="AE1127" s="88">
        <v>6.3116399999999998E-5</v>
      </c>
      <c r="AF1127" s="88">
        <v>5.2745999999999999E-5</v>
      </c>
      <c r="AG1127" s="88">
        <v>1.228356E-4</v>
      </c>
      <c r="AH1127" s="88">
        <v>8.1711600000000006E-5</v>
      </c>
    </row>
    <row r="1128" spans="1:34" ht="14.25" x14ac:dyDescent="0.25">
      <c r="A1128" s="85" t="s">
        <v>10</v>
      </c>
      <c r="B1128" s="85" t="s">
        <v>11</v>
      </c>
      <c r="C1128" s="85" t="s">
        <v>12</v>
      </c>
      <c r="D1128" s="85" t="s">
        <v>177</v>
      </c>
      <c r="E1128" s="85" t="s">
        <v>187</v>
      </c>
      <c r="F1128" s="85" t="s">
        <v>94</v>
      </c>
      <c r="G1128" s="85" t="s">
        <v>191</v>
      </c>
      <c r="H1128" s="86" t="s">
        <v>16</v>
      </c>
      <c r="I1128" s="87">
        <v>25</v>
      </c>
      <c r="J1128" s="88">
        <v>1.3416749999999999E-3</v>
      </c>
      <c r="K1128" s="88">
        <v>9.2092499999999974E-4</v>
      </c>
      <c r="L1128" s="88">
        <v>1.0717499999999998E-3</v>
      </c>
      <c r="M1128" s="88">
        <v>1.5366749999999997E-3</v>
      </c>
      <c r="N1128" s="88">
        <v>1.8658499999999996E-3</v>
      </c>
      <c r="O1128" s="88">
        <v>2.1215999999999995E-3</v>
      </c>
      <c r="P1128" s="88">
        <v>1.8521999999999996E-3</v>
      </c>
      <c r="Q1128" s="88">
        <v>1.9642499999999994E-3</v>
      </c>
      <c r="R1128" s="88">
        <v>2.4117000000000001E-3</v>
      </c>
      <c r="S1128" s="88">
        <v>2.2639499999999998E-3</v>
      </c>
      <c r="T1128" s="88">
        <v>2.3793749999999995E-3</v>
      </c>
      <c r="U1128" s="88">
        <v>2.2550249999999999E-3</v>
      </c>
      <c r="V1128" s="88">
        <v>1.7045999999999995E-3</v>
      </c>
      <c r="W1128" s="88">
        <v>1.7115749999999995E-3</v>
      </c>
      <c r="X1128" s="88">
        <v>1.4102999999999997E-3</v>
      </c>
      <c r="Y1128" s="88">
        <v>1.5843749999999998E-3</v>
      </c>
      <c r="Z1128" s="88">
        <v>1.7254499999999995E-3</v>
      </c>
      <c r="AA1128" s="88">
        <v>1.6571999999999997E-3</v>
      </c>
      <c r="AB1128" s="88">
        <v>1.8058499999999995E-3</v>
      </c>
      <c r="AC1128" s="88">
        <v>1.9460249999999994E-3</v>
      </c>
      <c r="AD1128" s="88">
        <v>1.7786249999999996E-3</v>
      </c>
      <c r="AE1128" s="88">
        <v>1.8184499999999995E-3</v>
      </c>
      <c r="AF1128" s="88">
        <v>1.6448249999999997E-3</v>
      </c>
      <c r="AG1128" s="88">
        <v>1.7831999999999995E-3</v>
      </c>
      <c r="AH1128" s="88">
        <v>1.6410749999999999E-3</v>
      </c>
    </row>
    <row r="1129" spans="1:34" ht="14.25" x14ac:dyDescent="0.25">
      <c r="A1129" s="85" t="s">
        <v>10</v>
      </c>
      <c r="B1129" s="85" t="s">
        <v>11</v>
      </c>
      <c r="C1129" s="85" t="s">
        <v>12</v>
      </c>
      <c r="D1129" s="85" t="s">
        <v>177</v>
      </c>
      <c r="E1129" s="85" t="s">
        <v>187</v>
      </c>
      <c r="F1129" s="85" t="s">
        <v>94</v>
      </c>
      <c r="G1129" s="85" t="s">
        <v>191</v>
      </c>
      <c r="H1129" s="86" t="s">
        <v>17</v>
      </c>
      <c r="I1129" s="87">
        <v>1</v>
      </c>
      <c r="J1129" s="88">
        <v>1.12664922</v>
      </c>
      <c r="K1129" s="88">
        <v>0.77333141999999988</v>
      </c>
      <c r="L1129" s="88">
        <v>0.8999841999999999</v>
      </c>
      <c r="M1129" s="88">
        <v>1.29039722</v>
      </c>
      <c r="N1129" s="88">
        <v>1.5668164399999998</v>
      </c>
      <c r="O1129" s="88">
        <v>1.7815782399999995</v>
      </c>
      <c r="P1129" s="88">
        <v>1.5553540799999999</v>
      </c>
      <c r="Q1129" s="88">
        <v>1.6494461999999999</v>
      </c>
      <c r="R1129" s="88">
        <v>2.0251848799999999</v>
      </c>
      <c r="S1129" s="88">
        <v>1.90111428</v>
      </c>
      <c r="T1129" s="88">
        <v>1.9980404999999997</v>
      </c>
      <c r="U1129" s="88">
        <v>1.8936196599999999</v>
      </c>
      <c r="V1129" s="88">
        <v>1.4314094399999997</v>
      </c>
      <c r="W1129" s="88">
        <v>1.4372665799999997</v>
      </c>
      <c r="X1129" s="88">
        <v>1.1842759199999999</v>
      </c>
      <c r="Y1129" s="88">
        <v>1.3304525</v>
      </c>
      <c r="Z1129" s="88">
        <v>1.4489178799999998</v>
      </c>
      <c r="AA1129" s="88">
        <v>1.3916060799999999</v>
      </c>
      <c r="AB1129" s="88">
        <v>1.5164324399999998</v>
      </c>
      <c r="AC1129" s="88">
        <v>1.6341420599999998</v>
      </c>
      <c r="AD1129" s="88">
        <v>1.4935706999999998</v>
      </c>
      <c r="AE1129" s="88">
        <v>1.5270130799999997</v>
      </c>
      <c r="AF1129" s="88">
        <v>1.3812143799999999</v>
      </c>
      <c r="AG1129" s="88">
        <v>1.4974124799999997</v>
      </c>
      <c r="AH1129" s="88">
        <v>1.3780653799999998</v>
      </c>
    </row>
    <row r="1130" spans="1:34" ht="14.25" x14ac:dyDescent="0.25">
      <c r="A1130" s="85" t="s">
        <v>10</v>
      </c>
      <c r="B1130" s="85" t="s">
        <v>11</v>
      </c>
      <c r="C1130" s="85" t="s">
        <v>12</v>
      </c>
      <c r="D1130" s="85" t="s">
        <v>177</v>
      </c>
      <c r="E1130" s="85" t="s">
        <v>187</v>
      </c>
      <c r="F1130" s="85" t="s">
        <v>94</v>
      </c>
      <c r="G1130" s="85" t="s">
        <v>191</v>
      </c>
      <c r="H1130" s="86" t="s">
        <v>18</v>
      </c>
      <c r="I1130" s="87">
        <v>298</v>
      </c>
      <c r="J1130" s="88">
        <v>3.1985531999999999E-3</v>
      </c>
      <c r="K1130" s="88">
        <v>2.1954852000000001E-3</v>
      </c>
      <c r="L1130" s="88">
        <v>2.5550519999999999E-3</v>
      </c>
      <c r="M1130" s="88">
        <v>3.6634331999999999E-3</v>
      </c>
      <c r="N1130" s="88">
        <v>4.4481863999999999E-3</v>
      </c>
      <c r="O1130" s="88">
        <v>5.0578943999999987E-3</v>
      </c>
      <c r="P1130" s="88">
        <v>4.4156448000000001E-3</v>
      </c>
      <c r="Q1130" s="88">
        <v>4.682772E-3</v>
      </c>
      <c r="R1130" s="88">
        <v>5.7494928000000004E-3</v>
      </c>
      <c r="S1130" s="88">
        <v>5.3972567999999999E-3</v>
      </c>
      <c r="T1130" s="88">
        <v>5.67243E-3</v>
      </c>
      <c r="U1130" s="88">
        <v>5.3759795999999997E-3</v>
      </c>
      <c r="V1130" s="88">
        <v>4.0637663999999992E-3</v>
      </c>
      <c r="W1130" s="88">
        <v>4.0803947999999996E-3</v>
      </c>
      <c r="X1130" s="88">
        <v>3.3621552E-3</v>
      </c>
      <c r="Y1130" s="88">
        <v>3.77715E-3</v>
      </c>
      <c r="Z1130" s="88">
        <v>4.1134728000000002E-3</v>
      </c>
      <c r="AA1130" s="88">
        <v>3.9507648000000001E-3</v>
      </c>
      <c r="AB1130" s="88">
        <v>4.3051464000000003E-3</v>
      </c>
      <c r="AC1130" s="88">
        <v>4.6393236000000001E-3</v>
      </c>
      <c r="AD1130" s="88">
        <v>4.240242E-3</v>
      </c>
      <c r="AE1130" s="88">
        <v>4.3351848E-3</v>
      </c>
      <c r="AF1130" s="88">
        <v>3.9212628000000003E-3</v>
      </c>
      <c r="AG1130" s="88">
        <v>4.2511488E-3</v>
      </c>
      <c r="AH1130" s="88">
        <v>3.9123227999999996E-3</v>
      </c>
    </row>
    <row r="1131" spans="1:34" ht="14.25" x14ac:dyDescent="0.25">
      <c r="A1131" s="85" t="s">
        <v>10</v>
      </c>
      <c r="B1131" s="85" t="s">
        <v>11</v>
      </c>
      <c r="C1131" s="85" t="s">
        <v>12</v>
      </c>
      <c r="D1131" s="85" t="s">
        <v>177</v>
      </c>
      <c r="E1131" s="85" t="s">
        <v>187</v>
      </c>
      <c r="F1131" s="85" t="s">
        <v>94</v>
      </c>
      <c r="G1131" s="85" t="s">
        <v>583</v>
      </c>
      <c r="H1131" s="86" t="s">
        <v>16</v>
      </c>
      <c r="I1131" s="87">
        <v>25</v>
      </c>
      <c r="J1131" s="88">
        <v>0</v>
      </c>
      <c r="K1131" s="88">
        <v>0</v>
      </c>
      <c r="L1131" s="88">
        <v>0</v>
      </c>
      <c r="M1131" s="88">
        <v>0</v>
      </c>
      <c r="N1131" s="88">
        <v>0</v>
      </c>
      <c r="O1131" s="88">
        <v>0</v>
      </c>
      <c r="P1131" s="88">
        <v>0</v>
      </c>
      <c r="Q1131" s="88">
        <v>0</v>
      </c>
      <c r="R1131" s="88">
        <v>0</v>
      </c>
      <c r="S1131" s="88">
        <v>0</v>
      </c>
      <c r="T1131" s="88">
        <v>4.2486593840127646E-9</v>
      </c>
      <c r="U1131" s="88">
        <v>2.5855144826819592E-9</v>
      </c>
      <c r="V1131" s="88">
        <v>6.8730584296700654E-9</v>
      </c>
      <c r="W1131" s="88">
        <v>1.2859165171267957E-7</v>
      </c>
      <c r="X1131" s="88">
        <v>1.0920348346617283E-7</v>
      </c>
      <c r="Y1131" s="88">
        <v>1.3040829377356921E-7</v>
      </c>
      <c r="Z1131" s="88">
        <v>1.888945123492887E-7</v>
      </c>
      <c r="AA1131" s="88">
        <v>2.0713649271358655E-7</v>
      </c>
      <c r="AB1131" s="88">
        <v>3.2270822891274729E-7</v>
      </c>
      <c r="AC1131" s="88">
        <v>5.4445471303929204E-7</v>
      </c>
      <c r="AD1131" s="88">
        <v>4.3220779207767129E-7</v>
      </c>
      <c r="AE1131" s="88">
        <v>8.5253618831430574E-7</v>
      </c>
      <c r="AF1131" s="88">
        <v>1.2073252202922552E-6</v>
      </c>
      <c r="AG1131" s="88">
        <v>1.9831133103379055E-6</v>
      </c>
      <c r="AH1131" s="88">
        <v>1.9651769085019889E-6</v>
      </c>
    </row>
    <row r="1132" spans="1:34" ht="14.25" x14ac:dyDescent="0.25">
      <c r="A1132" s="85" t="s">
        <v>10</v>
      </c>
      <c r="B1132" s="85" t="s">
        <v>11</v>
      </c>
      <c r="C1132" s="85" t="s">
        <v>12</v>
      </c>
      <c r="D1132" s="85" t="s">
        <v>177</v>
      </c>
      <c r="E1132" s="85" t="s">
        <v>187</v>
      </c>
      <c r="F1132" s="85" t="s">
        <v>94</v>
      </c>
      <c r="G1132" s="85" t="s">
        <v>583</v>
      </c>
      <c r="H1132" s="86" t="s">
        <v>18</v>
      </c>
      <c r="I1132" s="87">
        <v>298</v>
      </c>
      <c r="J1132" s="88">
        <v>0</v>
      </c>
      <c r="K1132" s="88">
        <v>0</v>
      </c>
      <c r="L1132" s="88">
        <v>0</v>
      </c>
      <c r="M1132" s="88">
        <v>0</v>
      </c>
      <c r="N1132" s="88">
        <v>0</v>
      </c>
      <c r="O1132" s="88">
        <v>0</v>
      </c>
      <c r="P1132" s="88">
        <v>0</v>
      </c>
      <c r="Q1132" s="88">
        <v>0</v>
      </c>
      <c r="R1132" s="88">
        <v>0</v>
      </c>
      <c r="S1132" s="88">
        <v>0</v>
      </c>
      <c r="T1132" s="88">
        <v>2.5322009928716073E-8</v>
      </c>
      <c r="U1132" s="88">
        <v>1.5409666316784479E-8</v>
      </c>
      <c r="V1132" s="88">
        <v>4.0963428240833594E-8</v>
      </c>
      <c r="W1132" s="88">
        <v>7.6640624420757016E-7</v>
      </c>
      <c r="X1132" s="88">
        <v>6.5085276145839013E-7</v>
      </c>
      <c r="Y1132" s="88">
        <v>7.7723343089047259E-7</v>
      </c>
      <c r="Z1132" s="88">
        <v>1.1258112936017607E-6</v>
      </c>
      <c r="AA1132" s="88">
        <v>1.2345334965729758E-6</v>
      </c>
      <c r="AB1132" s="88">
        <v>1.923341044319974E-6</v>
      </c>
      <c r="AC1132" s="88">
        <v>3.24495008971418E-6</v>
      </c>
      <c r="AD1132" s="88">
        <v>2.575958440782921E-6</v>
      </c>
      <c r="AE1132" s="88">
        <v>5.081115682353263E-6</v>
      </c>
      <c r="AF1132" s="88">
        <v>7.1956583129418422E-6</v>
      </c>
      <c r="AG1132" s="88">
        <v>1.1819355329613914E-5</v>
      </c>
      <c r="AH1132" s="88">
        <v>1.1712454374671854E-5</v>
      </c>
    </row>
    <row r="1133" spans="1:34" ht="14.25" x14ac:dyDescent="0.25">
      <c r="A1133" s="85" t="s">
        <v>10</v>
      </c>
      <c r="B1133" s="85" t="s">
        <v>11</v>
      </c>
      <c r="C1133" s="85" t="s">
        <v>12</v>
      </c>
      <c r="D1133" s="85" t="s">
        <v>177</v>
      </c>
      <c r="E1133" s="85" t="s">
        <v>187</v>
      </c>
      <c r="F1133" s="85" t="s">
        <v>94</v>
      </c>
      <c r="G1133" s="85" t="s">
        <v>192</v>
      </c>
      <c r="H1133" s="86" t="s">
        <v>16</v>
      </c>
      <c r="I1133" s="87">
        <v>25</v>
      </c>
      <c r="J1133" s="88">
        <v>2.9597600000000002E-2</v>
      </c>
      <c r="K1133" s="88">
        <v>2.844E-2</v>
      </c>
      <c r="L1133" s="88">
        <v>2.8868000000000001E-2</v>
      </c>
      <c r="M1133" s="88">
        <v>3.0387999999999998E-2</v>
      </c>
      <c r="N1133" s="88">
        <v>3.11472E-2</v>
      </c>
      <c r="O1133" s="88">
        <v>2.0703200000000001E-2</v>
      </c>
      <c r="P1133" s="88">
        <v>1.8361599999999999E-2</v>
      </c>
      <c r="Q1133" s="88">
        <v>2.0294400000000001E-2</v>
      </c>
      <c r="R1133" s="88">
        <v>2.2710399999999999E-2</v>
      </c>
      <c r="S1133" s="88">
        <v>2.9827200000000002E-2</v>
      </c>
      <c r="T1133" s="88">
        <v>3.1990400000000002E-2</v>
      </c>
      <c r="U1133" s="88">
        <v>3.1028E-2</v>
      </c>
      <c r="V1133" s="88">
        <v>2.5928E-2</v>
      </c>
      <c r="W1133" s="88">
        <v>3.3832800000000003E-2</v>
      </c>
      <c r="X1133" s="88">
        <v>3.424E-2</v>
      </c>
      <c r="Y1133" s="88">
        <v>1.7663999999999999E-2</v>
      </c>
      <c r="Z1133" s="88">
        <v>1.6544799999999998E-2</v>
      </c>
      <c r="AA1133" s="88">
        <v>1.6120800000000001E-2</v>
      </c>
      <c r="AB1133" s="88">
        <v>1.78672E-2</v>
      </c>
      <c r="AC1133" s="88">
        <v>2.1798399999999999E-2</v>
      </c>
      <c r="AD1133" s="88">
        <v>1.46336E-2</v>
      </c>
      <c r="AE1133" s="88">
        <v>1.5129600000000003E-2</v>
      </c>
      <c r="AF1133" s="88">
        <v>1.9060800000000003E-2</v>
      </c>
      <c r="AG1133" s="88">
        <v>1.6204000000000003E-2</v>
      </c>
      <c r="AH1133" s="88">
        <v>1.6204000000000003E-2</v>
      </c>
    </row>
    <row r="1134" spans="1:34" ht="14.25" x14ac:dyDescent="0.25">
      <c r="A1134" s="85" t="s">
        <v>10</v>
      </c>
      <c r="B1134" s="85" t="s">
        <v>11</v>
      </c>
      <c r="C1134" s="85" t="s">
        <v>12</v>
      </c>
      <c r="D1134" s="85" t="s">
        <v>177</v>
      </c>
      <c r="E1134" s="85" t="s">
        <v>187</v>
      </c>
      <c r="F1134" s="85" t="s">
        <v>94</v>
      </c>
      <c r="G1134" s="85" t="s">
        <v>192</v>
      </c>
      <c r="H1134" s="86" t="s">
        <v>18</v>
      </c>
      <c r="I1134" s="87">
        <v>298</v>
      </c>
      <c r="J1134" s="88">
        <v>4.6305445200000003E-2</v>
      </c>
      <c r="K1134" s="88">
        <v>4.449438E-2</v>
      </c>
      <c r="L1134" s="88">
        <v>4.5163986000000003E-2</v>
      </c>
      <c r="M1134" s="88">
        <v>4.7542025999999994E-2</v>
      </c>
      <c r="N1134" s="88">
        <v>4.8729794399999991E-2</v>
      </c>
      <c r="O1134" s="88">
        <v>3.2390156399999995E-2</v>
      </c>
      <c r="P1134" s="88">
        <v>2.8726723199999995E-2</v>
      </c>
      <c r="Q1134" s="88">
        <v>3.1750588799999993E-2</v>
      </c>
      <c r="R1134" s="88">
        <v>3.553042079999999E-2</v>
      </c>
      <c r="S1134" s="88">
        <v>4.6664654399999991E-2</v>
      </c>
      <c r="T1134" s="88">
        <v>5.004898079999999E-2</v>
      </c>
      <c r="U1134" s="88">
        <v>4.8543305999999994E-2</v>
      </c>
      <c r="V1134" s="88">
        <v>4.0564356000000003E-2</v>
      </c>
      <c r="W1134" s="88">
        <v>5.293141559999999E-2</v>
      </c>
      <c r="X1134" s="88">
        <v>5.3568479999999995E-2</v>
      </c>
      <c r="Y1134" s="88">
        <v>2.7635327999999997E-2</v>
      </c>
      <c r="Z1134" s="88">
        <v>2.5884339599999997E-2</v>
      </c>
      <c r="AA1134" s="88">
        <v>2.5220991599999996E-2</v>
      </c>
      <c r="AB1134" s="88">
        <v>2.7953234399999995E-2</v>
      </c>
      <c r="AC1134" s="88">
        <v>3.4103596799999997E-2</v>
      </c>
      <c r="AD1134" s="88">
        <v>2.2894267199999999E-2</v>
      </c>
      <c r="AE1134" s="88">
        <v>2.3670259200000005E-2</v>
      </c>
      <c r="AF1134" s="88">
        <v>2.98206216E-2</v>
      </c>
      <c r="AG1134" s="88">
        <v>2.5351158000000002E-2</v>
      </c>
      <c r="AH1134" s="88">
        <v>2.5351158000000002E-2</v>
      </c>
    </row>
    <row r="1135" spans="1:34" ht="14.25" x14ac:dyDescent="0.25">
      <c r="A1135" s="85" t="s">
        <v>10</v>
      </c>
      <c r="B1135" s="85" t="s">
        <v>11</v>
      </c>
      <c r="C1135" s="85" t="s">
        <v>12</v>
      </c>
      <c r="D1135" s="85" t="s">
        <v>177</v>
      </c>
      <c r="E1135" s="85" t="s">
        <v>193</v>
      </c>
      <c r="F1135" s="85" t="s">
        <v>94</v>
      </c>
      <c r="G1135" s="85" t="s">
        <v>194</v>
      </c>
      <c r="H1135" s="86" t="s">
        <v>16</v>
      </c>
      <c r="I1135" s="87">
        <v>25</v>
      </c>
      <c r="J1135" s="88">
        <v>2.3264713139816354E-7</v>
      </c>
      <c r="K1135" s="88">
        <v>2.9697209947871172E-7</v>
      </c>
      <c r="L1135" s="88">
        <v>4.2128990379000619E-7</v>
      </c>
      <c r="M1135" s="88">
        <v>7.6544733585210536E-8</v>
      </c>
      <c r="N1135" s="88">
        <v>1.3571825445198246E-7</v>
      </c>
      <c r="O1135" s="88">
        <v>2.2603430588137528E-7</v>
      </c>
      <c r="P1135" s="88">
        <v>1.8993084422556929E-6</v>
      </c>
      <c r="Q1135" s="88">
        <v>1.3085005226055738E-6</v>
      </c>
      <c r="R1135" s="88">
        <v>1.1529386745869399E-6</v>
      </c>
      <c r="S1135" s="88">
        <v>4.6308362574433561E-7</v>
      </c>
      <c r="T1135" s="88">
        <v>3.8123652138247463E-7</v>
      </c>
      <c r="U1135" s="88">
        <v>1.00719745160439E-6</v>
      </c>
      <c r="V1135" s="88">
        <v>1.5064037986701226E-6</v>
      </c>
      <c r="W1135" s="88">
        <v>4.3926824606830531E-6</v>
      </c>
      <c r="X1135" s="88">
        <v>5.6853939838202622E-6</v>
      </c>
      <c r="Y1135" s="88">
        <v>1.1102137189909699E-5</v>
      </c>
      <c r="Z1135" s="88">
        <v>1.2489665312773835E-5</v>
      </c>
      <c r="AA1135" s="88">
        <v>1.1163018070114957E-5</v>
      </c>
      <c r="AB1135" s="88">
        <v>1.4030723741046258E-5</v>
      </c>
      <c r="AC1135" s="88">
        <v>1.4797399162177591E-5</v>
      </c>
      <c r="AD1135" s="88">
        <v>1.7951632609344471E-5</v>
      </c>
      <c r="AE1135" s="88">
        <v>2.1302647694381097E-5</v>
      </c>
      <c r="AF1135" s="88">
        <v>2.1447662857022387E-5</v>
      </c>
      <c r="AG1135" s="88">
        <v>1.9144884983628208E-5</v>
      </c>
      <c r="AH1135" s="88">
        <v>1.5730716741408263E-5</v>
      </c>
    </row>
    <row r="1136" spans="1:34" ht="14.25" x14ac:dyDescent="0.25">
      <c r="A1136" s="85" t="s">
        <v>10</v>
      </c>
      <c r="B1136" s="85" t="s">
        <v>11</v>
      </c>
      <c r="C1136" s="85" t="s">
        <v>12</v>
      </c>
      <c r="D1136" s="85" t="s">
        <v>177</v>
      </c>
      <c r="E1136" s="85" t="s">
        <v>193</v>
      </c>
      <c r="F1136" s="85" t="s">
        <v>94</v>
      </c>
      <c r="G1136" s="85" t="s">
        <v>194</v>
      </c>
      <c r="H1136" s="86" t="s">
        <v>18</v>
      </c>
      <c r="I1136" s="87">
        <v>298</v>
      </c>
      <c r="J1136" s="88">
        <v>1.3865769031330546E-6</v>
      </c>
      <c r="K1136" s="88">
        <v>1.7699537128931219E-6</v>
      </c>
      <c r="L1136" s="88">
        <v>2.5108878265884364E-6</v>
      </c>
      <c r="M1136" s="88">
        <v>4.562066121678548E-7</v>
      </c>
      <c r="N1136" s="88">
        <v>8.0888079653381541E-7</v>
      </c>
      <c r="O1136" s="88">
        <v>1.3471644630529965E-6</v>
      </c>
      <c r="P1136" s="88">
        <v>1.1319878315843929E-5</v>
      </c>
      <c r="Q1136" s="88">
        <v>7.7986631147292193E-6</v>
      </c>
      <c r="R1136" s="88">
        <v>6.8715145005381622E-6</v>
      </c>
      <c r="S1136" s="88">
        <v>2.7599784094362399E-6</v>
      </c>
      <c r="T1136" s="88">
        <v>2.2721696674395489E-6</v>
      </c>
      <c r="U1136" s="88">
        <v>6.0028968115621649E-6</v>
      </c>
      <c r="V1136" s="88">
        <v>8.9781666400739316E-6</v>
      </c>
      <c r="W1136" s="88">
        <v>2.6180387465670995E-5</v>
      </c>
      <c r="X1136" s="88">
        <v>3.3884948143568767E-5</v>
      </c>
      <c r="Y1136" s="88">
        <v>6.6168737651861801E-5</v>
      </c>
      <c r="Z1136" s="88">
        <v>7.4438405264132048E-5</v>
      </c>
      <c r="AA1136" s="88">
        <v>6.6531587697885139E-5</v>
      </c>
      <c r="AB1136" s="88">
        <v>8.3623113496635696E-5</v>
      </c>
      <c r="AC1136" s="88">
        <v>8.8192499006578434E-5</v>
      </c>
      <c r="AD1136" s="88">
        <v>1.0699173035169304E-4</v>
      </c>
      <c r="AE1136" s="88">
        <v>1.2696378025851132E-4</v>
      </c>
      <c r="AF1136" s="88">
        <v>1.2782807062785342E-4</v>
      </c>
      <c r="AG1136" s="88">
        <v>1.1410351450242411E-4</v>
      </c>
      <c r="AH1136" s="88">
        <v>9.3755071778793249E-5</v>
      </c>
    </row>
    <row r="1137" spans="1:34" ht="14.25" x14ac:dyDescent="0.25">
      <c r="A1137" s="85" t="s">
        <v>10</v>
      </c>
      <c r="B1137" s="85" t="s">
        <v>11</v>
      </c>
      <c r="C1137" s="85" t="s">
        <v>12</v>
      </c>
      <c r="D1137" s="85" t="s">
        <v>177</v>
      </c>
      <c r="E1137" s="85" t="s">
        <v>193</v>
      </c>
      <c r="F1137" s="85" t="s">
        <v>94</v>
      </c>
      <c r="G1137" s="85" t="s">
        <v>195</v>
      </c>
      <c r="H1137" s="86" t="s">
        <v>16</v>
      </c>
      <c r="I1137" s="87">
        <v>25</v>
      </c>
      <c r="J1137" s="88">
        <v>2.9707064158745334E-6</v>
      </c>
      <c r="K1137" s="88">
        <v>4.9176915273053459E-6</v>
      </c>
      <c r="L1137" s="88">
        <v>6.1475478847878428E-6</v>
      </c>
      <c r="M1137" s="88">
        <v>3.6832597582767994E-5</v>
      </c>
      <c r="N1137" s="88">
        <v>7.0415614569062859E-5</v>
      </c>
      <c r="O1137" s="88">
        <v>7.4633492857142835E-5</v>
      </c>
      <c r="P1137" s="88">
        <v>8.1273348060447847E-5</v>
      </c>
      <c r="Q1137" s="88">
        <v>4.6235114607992679E-5</v>
      </c>
      <c r="R1137" s="88">
        <v>2.6409946247971492E-5</v>
      </c>
      <c r="S1137" s="88">
        <v>2.7075898706682956E-5</v>
      </c>
      <c r="T1137" s="88">
        <v>1.5422930332940465E-4</v>
      </c>
      <c r="U1137" s="88">
        <v>1.438146817513396E-4</v>
      </c>
      <c r="V1137" s="88">
        <v>1.9554586810096878E-4</v>
      </c>
      <c r="W1137" s="88">
        <v>1.3405872853181538E-4</v>
      </c>
      <c r="X1137" s="88">
        <v>1.4385763672233073E-4</v>
      </c>
      <c r="Y1137" s="88">
        <v>8.7654230055404971E-6</v>
      </c>
      <c r="Z1137" s="88">
        <v>4.1928759481281058E-6</v>
      </c>
      <c r="AA1137" s="88">
        <v>4.8269146111989376E-6</v>
      </c>
      <c r="AB1137" s="88">
        <v>1.9201800634655738E-6</v>
      </c>
      <c r="AC1137" s="88">
        <v>2.8690940852983295E-6</v>
      </c>
      <c r="AD1137" s="88">
        <v>4.3524433547771828E-6</v>
      </c>
      <c r="AE1137" s="88">
        <v>2.6161810790416911E-6</v>
      </c>
      <c r="AF1137" s="88">
        <v>5.1058833088456969E-6</v>
      </c>
      <c r="AG1137" s="88">
        <v>3.8517813756199815E-6</v>
      </c>
      <c r="AH1137" s="88">
        <v>3.4844052426405549E-6</v>
      </c>
    </row>
    <row r="1138" spans="1:34" ht="14.25" x14ac:dyDescent="0.25">
      <c r="A1138" s="85" t="s">
        <v>10</v>
      </c>
      <c r="B1138" s="85" t="s">
        <v>11</v>
      </c>
      <c r="C1138" s="85" t="s">
        <v>12</v>
      </c>
      <c r="D1138" s="85" t="s">
        <v>177</v>
      </c>
      <c r="E1138" s="85" t="s">
        <v>193</v>
      </c>
      <c r="F1138" s="85" t="s">
        <v>94</v>
      </c>
      <c r="G1138" s="85" t="s">
        <v>195</v>
      </c>
      <c r="H1138" s="86" t="s">
        <v>18</v>
      </c>
      <c r="I1138" s="87">
        <v>298</v>
      </c>
      <c r="J1138" s="88">
        <v>2.5840328456352963E-5</v>
      </c>
      <c r="K1138" s="88">
        <v>4.2775941652647353E-5</v>
      </c>
      <c r="L1138" s="88">
        <v>5.3473697601084294E-5</v>
      </c>
      <c r="M1138" s="88">
        <v>3.2038387043346075E-4</v>
      </c>
      <c r="N1138" s="88">
        <v>6.125016592677618E-4</v>
      </c>
      <c r="O1138" s="88">
        <v>6.4919036057142841E-4</v>
      </c>
      <c r="P1138" s="88">
        <v>7.0694633350741967E-4</v>
      </c>
      <c r="Q1138" s="88">
        <v>4.0217052122800973E-4</v>
      </c>
      <c r="R1138" s="88">
        <v>2.2972370541749035E-4</v>
      </c>
      <c r="S1138" s="88">
        <v>2.355164118853741E-4</v>
      </c>
      <c r="T1138" s="88">
        <v>1.3415448373928537E-3</v>
      </c>
      <c r="U1138" s="88">
        <v>1.2509545182392201E-3</v>
      </c>
      <c r="V1138" s="88">
        <v>1.7009319510706967E-3</v>
      </c>
      <c r="W1138" s="88">
        <v>1.1660935456940396E-3</v>
      </c>
      <c r="X1138" s="88">
        <v>1.251328156830133E-3</v>
      </c>
      <c r="Y1138" s="88">
        <v>7.6244965948733879E-5</v>
      </c>
      <c r="Z1138" s="88">
        <v>3.6471221490420253E-5</v>
      </c>
      <c r="AA1138" s="88">
        <v>4.1986329688331513E-5</v>
      </c>
      <c r="AB1138" s="88">
        <v>1.6702452746642165E-5</v>
      </c>
      <c r="AC1138" s="88">
        <v>2.4956465957092277E-5</v>
      </c>
      <c r="AD1138" s="88">
        <v>3.7859199170310491E-5</v>
      </c>
      <c r="AE1138" s="88">
        <v>2.2756532931858861E-5</v>
      </c>
      <c r="AF1138" s="88">
        <v>4.4412904976186451E-5</v>
      </c>
      <c r="AG1138" s="88">
        <v>3.350425183593337E-5</v>
      </c>
      <c r="AH1138" s="88">
        <v>3.0308675224092868E-5</v>
      </c>
    </row>
    <row r="1139" spans="1:34" ht="14.25" x14ac:dyDescent="0.25">
      <c r="A1139" s="85" t="s">
        <v>10</v>
      </c>
      <c r="B1139" s="85" t="s">
        <v>11</v>
      </c>
      <c r="C1139" s="85" t="s">
        <v>12</v>
      </c>
      <c r="D1139" s="85" t="s">
        <v>177</v>
      </c>
      <c r="E1139" s="85" t="s">
        <v>193</v>
      </c>
      <c r="F1139" s="85" t="s">
        <v>94</v>
      </c>
      <c r="G1139" s="85" t="s">
        <v>805</v>
      </c>
      <c r="H1139" s="86" t="s">
        <v>16</v>
      </c>
      <c r="I1139" s="87">
        <v>25</v>
      </c>
      <c r="J1139" s="88">
        <v>4.5696034332403849E-4</v>
      </c>
      <c r="K1139" s="88">
        <v>4.7327455344621278E-4</v>
      </c>
      <c r="L1139" s="88">
        <v>4.1830868540066796E-4</v>
      </c>
      <c r="M1139" s="88">
        <v>3.2880446241593668E-4</v>
      </c>
      <c r="N1139" s="88">
        <v>4.0426158096368612E-4</v>
      </c>
      <c r="O1139" s="88">
        <v>3.7926294123995837E-4</v>
      </c>
      <c r="P1139" s="88">
        <v>4.2147687688655566E-4</v>
      </c>
      <c r="Q1139" s="88">
        <v>3.2309744827872827E-4</v>
      </c>
      <c r="R1139" s="88">
        <v>4.0439397969748044E-4</v>
      </c>
      <c r="S1139" s="88">
        <v>2.4126585252248869E-4</v>
      </c>
      <c r="T1139" s="88">
        <v>2.6335288682156346E-4</v>
      </c>
      <c r="U1139" s="88">
        <v>3.0242434336109452E-4</v>
      </c>
      <c r="V1139" s="88">
        <v>2.7487999671953629E-4</v>
      </c>
      <c r="W1139" s="88">
        <v>2.6353055396728664E-4</v>
      </c>
      <c r="X1139" s="88">
        <v>3.0826599741978349E-4</v>
      </c>
      <c r="Y1139" s="88">
        <v>3.1398255742995233E-4</v>
      </c>
      <c r="Z1139" s="88">
        <v>2.7027824223504343E-4</v>
      </c>
      <c r="AA1139" s="88">
        <v>2.2957553803141728E-4</v>
      </c>
      <c r="AB1139" s="88">
        <v>2.7022258200495739E-4</v>
      </c>
      <c r="AC1139" s="88">
        <v>2.2732831697157554E-4</v>
      </c>
      <c r="AD1139" s="88">
        <v>2.0460316993938004E-4</v>
      </c>
      <c r="AE1139" s="88">
        <v>2.1327305253478803E-4</v>
      </c>
      <c r="AF1139" s="88">
        <v>1.8345916257668686E-4</v>
      </c>
      <c r="AG1139" s="88">
        <v>1.2024936621590448E-4</v>
      </c>
      <c r="AH1139" s="88">
        <v>7.3702905764122648E-5</v>
      </c>
    </row>
    <row r="1140" spans="1:34" ht="14.25" x14ac:dyDescent="0.25">
      <c r="A1140" s="85" t="s">
        <v>10</v>
      </c>
      <c r="B1140" s="85" t="s">
        <v>11</v>
      </c>
      <c r="C1140" s="85" t="s">
        <v>12</v>
      </c>
      <c r="D1140" s="85" t="s">
        <v>177</v>
      </c>
      <c r="E1140" s="85" t="s">
        <v>193</v>
      </c>
      <c r="F1140" s="85" t="s">
        <v>94</v>
      </c>
      <c r="G1140" s="85" t="s">
        <v>805</v>
      </c>
      <c r="H1140" s="86" t="s">
        <v>17</v>
      </c>
      <c r="I1140" s="87">
        <v>1</v>
      </c>
      <c r="J1140" s="88">
        <v>3.9262032698401383</v>
      </c>
      <c r="K1140" s="88">
        <v>4.0663749632098591</v>
      </c>
      <c r="L1140" s="88">
        <v>3.5941082249625387</v>
      </c>
      <c r="M1140" s="88">
        <v>2.8250879410777281</v>
      </c>
      <c r="N1140" s="88">
        <v>3.4734155036399907</v>
      </c>
      <c r="O1140" s="88">
        <v>3.2586271911337219</v>
      </c>
      <c r="P1140" s="88">
        <v>3.6213293262092856</v>
      </c>
      <c r="Q1140" s="88">
        <v>2.7760532756108329</v>
      </c>
      <c r="R1140" s="88">
        <v>3.4745530735607515</v>
      </c>
      <c r="S1140" s="88">
        <v>2.0729562048732229</v>
      </c>
      <c r="T1140" s="88">
        <v>2.2627280035708726</v>
      </c>
      <c r="U1140" s="88">
        <v>2.598429958158524</v>
      </c>
      <c r="V1140" s="88">
        <v>2.3617689318142552</v>
      </c>
      <c r="W1140" s="88">
        <v>2.2642452534797499</v>
      </c>
      <c r="X1140" s="88">
        <v>2.648580962889493</v>
      </c>
      <c r="Y1140" s="88">
        <v>2.6977381334381501</v>
      </c>
      <c r="Z1140" s="88">
        <v>2.3222306572834928</v>
      </c>
      <c r="AA1140" s="88">
        <v>1.9725130227659371</v>
      </c>
      <c r="AB1140" s="88">
        <v>2.3217524245865939</v>
      </c>
      <c r="AC1140" s="88">
        <v>1.9532048994197764</v>
      </c>
      <c r="AD1140" s="88">
        <v>1.7579504361191531</v>
      </c>
      <c r="AE1140" s="88">
        <v>1.832442067378899</v>
      </c>
      <c r="AF1140" s="88">
        <v>1.5762811248588933</v>
      </c>
      <c r="AG1140" s="88">
        <v>1.0331825545270512</v>
      </c>
      <c r="AH1140" s="88">
        <v>0.63325536632534163</v>
      </c>
    </row>
    <row r="1141" spans="1:34" ht="14.25" x14ac:dyDescent="0.25">
      <c r="A1141" s="85" t="s">
        <v>10</v>
      </c>
      <c r="B1141" s="85" t="s">
        <v>11</v>
      </c>
      <c r="C1141" s="85" t="s">
        <v>12</v>
      </c>
      <c r="D1141" s="85" t="s">
        <v>177</v>
      </c>
      <c r="E1141" s="85" t="s">
        <v>193</v>
      </c>
      <c r="F1141" s="85" t="s">
        <v>94</v>
      </c>
      <c r="G1141" s="85" t="s">
        <v>805</v>
      </c>
      <c r="H1141" s="86" t="s">
        <v>18</v>
      </c>
      <c r="I1141" s="87">
        <v>298</v>
      </c>
      <c r="J1141" s="88">
        <v>2.7234836462112695E-3</v>
      </c>
      <c r="K1141" s="88">
        <v>2.8207163385394283E-3</v>
      </c>
      <c r="L1141" s="88">
        <v>2.4931197649879812E-3</v>
      </c>
      <c r="M1141" s="88">
        <v>1.959674595998983E-3</v>
      </c>
      <c r="N1141" s="88">
        <v>2.409399022543569E-3</v>
      </c>
      <c r="O1141" s="88">
        <v>2.2604071297901516E-3</v>
      </c>
      <c r="P1141" s="88">
        <v>2.5120021862438716E-3</v>
      </c>
      <c r="Q1141" s="88">
        <v>1.9256607917412204E-3</v>
      </c>
      <c r="R1141" s="88">
        <v>2.4101881189969834E-3</v>
      </c>
      <c r="S1141" s="88">
        <v>1.4379444810340325E-3</v>
      </c>
      <c r="T1141" s="88">
        <v>1.5695832054565182E-3</v>
      </c>
      <c r="U1141" s="88">
        <v>1.8024490864321234E-3</v>
      </c>
      <c r="V1141" s="88">
        <v>1.6382847804484362E-3</v>
      </c>
      <c r="W1141" s="88">
        <v>1.5706421016450282E-3</v>
      </c>
      <c r="X1141" s="88">
        <v>1.8372653446219096E-3</v>
      </c>
      <c r="Y1141" s="88">
        <v>1.8713360422825157E-3</v>
      </c>
      <c r="Z1141" s="88">
        <v>1.6108583237208589E-3</v>
      </c>
      <c r="AA1141" s="88">
        <v>1.3682702066672469E-3</v>
      </c>
      <c r="AB1141" s="88">
        <v>1.6105265887495458E-3</v>
      </c>
      <c r="AC1141" s="88">
        <v>1.3548767691505901E-3</v>
      </c>
      <c r="AD1141" s="88">
        <v>1.219434892838705E-3</v>
      </c>
      <c r="AE1141" s="88">
        <v>1.2711073931073367E-3</v>
      </c>
      <c r="AF1141" s="88">
        <v>1.0934166089570537E-3</v>
      </c>
      <c r="AG1141" s="88">
        <v>7.1668622264679067E-4</v>
      </c>
      <c r="AH1141" s="88">
        <v>4.3926931835417099E-4</v>
      </c>
    </row>
    <row r="1142" spans="1:34" ht="14.25" x14ac:dyDescent="0.25">
      <c r="A1142" s="85" t="s">
        <v>10</v>
      </c>
      <c r="B1142" s="85" t="s">
        <v>11</v>
      </c>
      <c r="C1142" s="85" t="s">
        <v>12</v>
      </c>
      <c r="D1142" s="85" t="s">
        <v>177</v>
      </c>
      <c r="E1142" s="85" t="s">
        <v>193</v>
      </c>
      <c r="F1142" s="85" t="s">
        <v>94</v>
      </c>
      <c r="G1142" s="85" t="s">
        <v>686</v>
      </c>
      <c r="H1142" s="86" t="s">
        <v>16</v>
      </c>
      <c r="I1142" s="87">
        <v>25</v>
      </c>
      <c r="J1142" s="88">
        <v>7.8413404882959581E-7</v>
      </c>
      <c r="K1142" s="88">
        <v>7.6275151111821276E-7</v>
      </c>
      <c r="L1142" s="88">
        <v>7.5243469675011804E-7</v>
      </c>
      <c r="M1142" s="88">
        <v>7.3175871641763223E-7</v>
      </c>
      <c r="N1142" s="88">
        <v>7.8685934153383239E-7</v>
      </c>
      <c r="O1142" s="88">
        <v>7.3910640325987128E-7</v>
      </c>
      <c r="P1142" s="88">
        <v>7.4754175807004804E-7</v>
      </c>
      <c r="Q1142" s="88">
        <v>7.4456112280417195E-7</v>
      </c>
      <c r="R1142" s="88">
        <v>7.5943250000000003E-7</v>
      </c>
      <c r="S1142" s="88">
        <v>7.7350249999999995E-7</v>
      </c>
      <c r="T1142" s="88">
        <v>6.7917999999999987E-7</v>
      </c>
      <c r="U1142" s="88">
        <v>6.9475749999999999E-7</v>
      </c>
      <c r="V1142" s="88">
        <v>1.6984239501144784E-6</v>
      </c>
      <c r="W1142" s="88">
        <v>3.0253551983077268E-6</v>
      </c>
      <c r="X1142" s="88">
        <v>2.9932460929979614E-6</v>
      </c>
      <c r="Y1142" s="88">
        <v>3.054343952305938E-6</v>
      </c>
      <c r="Z1142" s="88">
        <v>3.9710933042185593E-6</v>
      </c>
      <c r="AA1142" s="88">
        <v>3.8258257910694947E-6</v>
      </c>
      <c r="AB1142" s="88">
        <v>4.1652239689550975E-6</v>
      </c>
      <c r="AC1142" s="88">
        <v>4.237558797038204E-6</v>
      </c>
      <c r="AD1142" s="88">
        <v>1.0123813825153029E-5</v>
      </c>
      <c r="AE1142" s="88">
        <v>1.7777153980944765E-5</v>
      </c>
      <c r="AF1142" s="88">
        <v>1.2214393064241781E-5</v>
      </c>
      <c r="AG1142" s="88">
        <v>9.1898321531918078E-6</v>
      </c>
      <c r="AH1142" s="88">
        <v>9.6264972418728096E-6</v>
      </c>
    </row>
    <row r="1143" spans="1:34" ht="14.25" x14ac:dyDescent="0.25">
      <c r="A1143" s="85" t="s">
        <v>10</v>
      </c>
      <c r="B1143" s="85" t="s">
        <v>11</v>
      </c>
      <c r="C1143" s="85" t="s">
        <v>12</v>
      </c>
      <c r="D1143" s="85" t="s">
        <v>177</v>
      </c>
      <c r="E1143" s="85" t="s">
        <v>193</v>
      </c>
      <c r="F1143" s="85" t="s">
        <v>94</v>
      </c>
      <c r="G1143" s="85" t="s">
        <v>686</v>
      </c>
      <c r="H1143" s="86" t="s">
        <v>17</v>
      </c>
      <c r="I1143" s="87">
        <v>1</v>
      </c>
      <c r="J1143" s="88">
        <v>1.6629914907578067E-3</v>
      </c>
      <c r="K1143" s="88">
        <v>1.6176434047795055E-3</v>
      </c>
      <c r="L1143" s="88">
        <v>1.5957635048676503E-3</v>
      </c>
      <c r="M1143" s="88">
        <v>1.5519138857785144E-3</v>
      </c>
      <c r="N1143" s="88">
        <v>1.6687712915249516E-3</v>
      </c>
      <c r="O1143" s="88">
        <v>1.5674968600335351E-3</v>
      </c>
      <c r="P1143" s="88">
        <v>1.5853865605149578E-3</v>
      </c>
      <c r="Q1143" s="88">
        <v>1.579065229243088E-3</v>
      </c>
      <c r="R1143" s="88">
        <v>1.610604446E-3</v>
      </c>
      <c r="S1143" s="88">
        <v>1.640444102E-3</v>
      </c>
      <c r="T1143" s="88">
        <v>1.4404049440000001E-3</v>
      </c>
      <c r="U1143" s="88">
        <v>1.473441706E-3</v>
      </c>
      <c r="V1143" s="88">
        <v>3.6020175134027859E-3</v>
      </c>
      <c r="W1143" s="88">
        <v>6.4161733045710271E-3</v>
      </c>
      <c r="X1143" s="88">
        <v>6.3480763140300748E-3</v>
      </c>
      <c r="Y1143" s="88">
        <v>6.4776526540504331E-3</v>
      </c>
      <c r="Z1143" s="88">
        <v>8.4218946795867212E-3</v>
      </c>
      <c r="AA1143" s="88">
        <v>8.1138113377001858E-3</v>
      </c>
      <c r="AB1143" s="88">
        <v>8.8336069933599697E-3</v>
      </c>
      <c r="AC1143" s="88">
        <v>8.9870146967586228E-3</v>
      </c>
      <c r="AD1143" s="88">
        <v>2.1470584360384546E-2</v>
      </c>
      <c r="AE1143" s="88">
        <v>3.7701788162787651E-2</v>
      </c>
      <c r="AF1143" s="88">
        <v>2.5904284810643975E-2</v>
      </c>
      <c r="AG1143" s="88">
        <v>1.9489796030489188E-2</v>
      </c>
      <c r="AH1143" s="88">
        <v>2.0415875350563856E-2</v>
      </c>
    </row>
    <row r="1144" spans="1:34" ht="14.25" x14ac:dyDescent="0.25">
      <c r="A1144" s="85" t="s">
        <v>10</v>
      </c>
      <c r="B1144" s="85" t="s">
        <v>11</v>
      </c>
      <c r="C1144" s="85" t="s">
        <v>12</v>
      </c>
      <c r="D1144" s="85" t="s">
        <v>177</v>
      </c>
      <c r="E1144" s="85" t="s">
        <v>193</v>
      </c>
      <c r="F1144" s="85" t="s">
        <v>94</v>
      </c>
      <c r="G1144" s="85" t="s">
        <v>686</v>
      </c>
      <c r="H1144" s="86" t="s">
        <v>18</v>
      </c>
      <c r="I1144" s="87">
        <v>298</v>
      </c>
      <c r="J1144" s="88">
        <v>9.3468778620487819E-7</v>
      </c>
      <c r="K1144" s="88">
        <v>9.0919980125290946E-7</v>
      </c>
      <c r="L1144" s="88">
        <v>8.9690215852614069E-7</v>
      </c>
      <c r="M1144" s="88">
        <v>8.7225638996981755E-7</v>
      </c>
      <c r="N1144" s="88">
        <v>9.3793633510832814E-7</v>
      </c>
      <c r="O1144" s="88">
        <v>8.8101483268576659E-7</v>
      </c>
      <c r="P1144" s="88">
        <v>8.9106977561949722E-7</v>
      </c>
      <c r="Q1144" s="88">
        <v>8.8751685838257305E-7</v>
      </c>
      <c r="R1144" s="88">
        <v>9.0524354E-7</v>
      </c>
      <c r="S1144" s="88">
        <v>9.2201497999999994E-7</v>
      </c>
      <c r="T1144" s="88">
        <v>8.0958255999999989E-7</v>
      </c>
      <c r="U1144" s="88">
        <v>8.2815093999999998E-7</v>
      </c>
      <c r="V1144" s="88">
        <v>2.0245213485364584E-6</v>
      </c>
      <c r="W1144" s="88">
        <v>3.6062233963828107E-6</v>
      </c>
      <c r="X1144" s="88">
        <v>3.5679493428535693E-6</v>
      </c>
      <c r="Y1144" s="88">
        <v>3.6407779911486787E-6</v>
      </c>
      <c r="Z1144" s="88">
        <v>4.7335432186285225E-6</v>
      </c>
      <c r="AA1144" s="88">
        <v>4.5603843429548388E-6</v>
      </c>
      <c r="AB1144" s="88">
        <v>4.9649469709944773E-6</v>
      </c>
      <c r="AC1144" s="88">
        <v>5.0511700860695399E-6</v>
      </c>
      <c r="AD1144" s="88">
        <v>1.2067586079582409E-5</v>
      </c>
      <c r="AE1144" s="88">
        <v>2.119036754528616E-5</v>
      </c>
      <c r="AF1144" s="88">
        <v>1.4559556532576206E-5</v>
      </c>
      <c r="AG1144" s="88">
        <v>1.0954279926604637E-5</v>
      </c>
      <c r="AH1144" s="88">
        <v>1.1474784712312393E-5</v>
      </c>
    </row>
    <row r="1145" spans="1:34" ht="14.25" x14ac:dyDescent="0.25">
      <c r="A1145" s="85" t="s">
        <v>10</v>
      </c>
      <c r="B1145" s="85" t="s">
        <v>11</v>
      </c>
      <c r="C1145" s="85" t="s">
        <v>12</v>
      </c>
      <c r="D1145" s="85" t="s">
        <v>177</v>
      </c>
      <c r="E1145" s="85" t="s">
        <v>193</v>
      </c>
      <c r="F1145" s="85" t="s">
        <v>94</v>
      </c>
      <c r="G1145" s="85" t="s">
        <v>196</v>
      </c>
      <c r="H1145" s="86" t="s">
        <v>16</v>
      </c>
      <c r="I1145" s="87">
        <v>25</v>
      </c>
      <c r="J1145" s="88">
        <v>4.1204897465293777E-4</v>
      </c>
      <c r="K1145" s="88">
        <v>5.0630607407790439E-4</v>
      </c>
      <c r="L1145" s="88">
        <v>5.3985557257192932E-4</v>
      </c>
      <c r="M1145" s="88">
        <v>5.3854286874547924E-4</v>
      </c>
      <c r="N1145" s="88">
        <v>6.7062798182882042E-4</v>
      </c>
      <c r="O1145" s="88">
        <v>6.674194761904762E-4</v>
      </c>
      <c r="P1145" s="88">
        <v>7.2546131765072284E-4</v>
      </c>
      <c r="Q1145" s="88">
        <v>4.1196042711022268E-4</v>
      </c>
      <c r="R1145" s="88">
        <v>2.1233149623661773E-4</v>
      </c>
      <c r="S1145" s="88">
        <v>2.1399533145842099E-4</v>
      </c>
      <c r="T1145" s="88">
        <v>7.6768042805875161E-4</v>
      </c>
      <c r="U1145" s="88">
        <v>6.5374288112238959E-4</v>
      </c>
      <c r="V1145" s="88">
        <v>9.6466490097695033E-4</v>
      </c>
      <c r="W1145" s="88">
        <v>6.3038910438590571E-4</v>
      </c>
      <c r="X1145" s="88">
        <v>6.2658212248854663E-4</v>
      </c>
      <c r="Y1145" s="88">
        <v>4.1078339226625287E-5</v>
      </c>
      <c r="Z1145" s="88">
        <v>1.9902270629115946E-5</v>
      </c>
      <c r="AA1145" s="88">
        <v>2.307684964888489E-5</v>
      </c>
      <c r="AB1145" s="88">
        <v>9.0344424408270735E-6</v>
      </c>
      <c r="AC1145" s="88">
        <v>1.3819090821969992E-5</v>
      </c>
      <c r="AD1145" s="88">
        <v>2.089284580738503E-5</v>
      </c>
      <c r="AE1145" s="88">
        <v>1.2602012574163709E-5</v>
      </c>
      <c r="AF1145" s="88">
        <v>2.3941218658341772E-5</v>
      </c>
      <c r="AG1145" s="88">
        <v>1.8378192503107265E-5</v>
      </c>
      <c r="AH1145" s="88">
        <v>1.6680239965218113E-5</v>
      </c>
    </row>
    <row r="1146" spans="1:34" ht="14.25" x14ac:dyDescent="0.25">
      <c r="A1146" s="85" t="s">
        <v>10</v>
      </c>
      <c r="B1146" s="85" t="s">
        <v>11</v>
      </c>
      <c r="C1146" s="85" t="s">
        <v>12</v>
      </c>
      <c r="D1146" s="85" t="s">
        <v>177</v>
      </c>
      <c r="E1146" s="85" t="s">
        <v>193</v>
      </c>
      <c r="F1146" s="85" t="s">
        <v>94</v>
      </c>
      <c r="G1146" s="85" t="s">
        <v>196</v>
      </c>
      <c r="H1146" s="86" t="s">
        <v>17</v>
      </c>
      <c r="I1146" s="87">
        <v>1</v>
      </c>
      <c r="J1146" s="88">
        <v>0.30886985115496896</v>
      </c>
      <c r="K1146" s="88">
        <v>0.37697271898507417</v>
      </c>
      <c r="L1146" s="88">
        <v>0.4024056445172533</v>
      </c>
      <c r="M1146" s="88">
        <v>0.40657293875939965</v>
      </c>
      <c r="N1146" s="88">
        <v>0.50164314296759438</v>
      </c>
      <c r="O1146" s="88">
        <v>0.49643995478000003</v>
      </c>
      <c r="P1146" s="88">
        <v>0.54380217640439366</v>
      </c>
      <c r="Q1146" s="88">
        <v>0.31040394261901066</v>
      </c>
      <c r="R1146" s="88">
        <v>0.1581816564088743</v>
      </c>
      <c r="S1146" s="88">
        <v>0.16016266587674063</v>
      </c>
      <c r="T1146" s="88">
        <v>0.57311182356726098</v>
      </c>
      <c r="U1146" s="88">
        <v>0.48777717589184849</v>
      </c>
      <c r="V1146" s="88">
        <v>0.71010233439312198</v>
      </c>
      <c r="W1146" s="88">
        <v>0.46402618382032434</v>
      </c>
      <c r="X1146" s="88">
        <v>0.46121995372220131</v>
      </c>
      <c r="Y1146" s="88">
        <v>3.0235793727872589E-2</v>
      </c>
      <c r="Z1146" s="88">
        <v>1.464841060646661E-2</v>
      </c>
      <c r="AA1146" s="88">
        <v>1.6985064567126538E-2</v>
      </c>
      <c r="AB1146" s="88">
        <v>6.6496322723382595E-3</v>
      </c>
      <c r="AC1146" s="88">
        <v>1.017134251956657E-2</v>
      </c>
      <c r="AD1146" s="88">
        <v>1.5376167458038817E-2</v>
      </c>
      <c r="AE1146" s="88">
        <v>9.2751662251279957E-3</v>
      </c>
      <c r="AF1146" s="88">
        <v>1.7620913701128532E-2</v>
      </c>
      <c r="AG1146" s="88">
        <v>1.3526315986167938E-2</v>
      </c>
      <c r="AH1146" s="88">
        <v>1.2276798977025391E-2</v>
      </c>
    </row>
    <row r="1147" spans="1:34" ht="14.25" x14ac:dyDescent="0.25">
      <c r="A1147" s="85" t="s">
        <v>10</v>
      </c>
      <c r="B1147" s="85" t="s">
        <v>11</v>
      </c>
      <c r="C1147" s="85" t="s">
        <v>12</v>
      </c>
      <c r="D1147" s="85" t="s">
        <v>177</v>
      </c>
      <c r="E1147" s="85" t="s">
        <v>193</v>
      </c>
      <c r="F1147" s="85" t="s">
        <v>94</v>
      </c>
      <c r="G1147" s="85" t="s">
        <v>196</v>
      </c>
      <c r="H1147" s="86" t="s">
        <v>18</v>
      </c>
      <c r="I1147" s="87">
        <v>298</v>
      </c>
      <c r="J1147" s="88">
        <v>4.9116237778630183E-3</v>
      </c>
      <c r="K1147" s="88">
        <v>6.03516840300862E-3</v>
      </c>
      <c r="L1147" s="88">
        <v>6.4350784250573976E-3</v>
      </c>
      <c r="M1147" s="88">
        <v>6.419430995446113E-3</v>
      </c>
      <c r="N1147" s="88">
        <v>7.9938855433995416E-3</v>
      </c>
      <c r="O1147" s="88">
        <v>7.9556401561904754E-3</v>
      </c>
      <c r="P1147" s="88">
        <v>8.6474989063966175E-3</v>
      </c>
      <c r="Q1147" s="88">
        <v>4.9105682911538542E-3</v>
      </c>
      <c r="R1147" s="88">
        <v>2.5309914351404833E-3</v>
      </c>
      <c r="S1147" s="88">
        <v>2.5508243509843784E-3</v>
      </c>
      <c r="T1147" s="88">
        <v>9.15075070246032E-3</v>
      </c>
      <c r="U1147" s="88">
        <v>7.7926151429788832E-3</v>
      </c>
      <c r="V1147" s="88">
        <v>1.1498805619645249E-2</v>
      </c>
      <c r="W1147" s="88">
        <v>7.5142381242799955E-3</v>
      </c>
      <c r="X1147" s="88">
        <v>7.4688589000634744E-3</v>
      </c>
      <c r="Y1147" s="88">
        <v>4.8965380358137348E-4</v>
      </c>
      <c r="Z1147" s="88">
        <v>2.3723506589906209E-4</v>
      </c>
      <c r="AA1147" s="88">
        <v>2.7507604781470789E-4</v>
      </c>
      <c r="AB1147" s="88">
        <v>1.0769055389465872E-4</v>
      </c>
      <c r="AC1147" s="88">
        <v>1.6472356259788229E-4</v>
      </c>
      <c r="AD1147" s="88">
        <v>2.4904272202402959E-4</v>
      </c>
      <c r="AE1147" s="88">
        <v>1.5021598988403139E-4</v>
      </c>
      <c r="AF1147" s="88">
        <v>2.8537932640743395E-4</v>
      </c>
      <c r="AG1147" s="88">
        <v>2.1906805463703862E-4</v>
      </c>
      <c r="AH1147" s="88">
        <v>1.988284603853999E-4</v>
      </c>
    </row>
    <row r="1148" spans="1:34" ht="14.25" x14ac:dyDescent="0.25">
      <c r="A1148" s="85" t="s">
        <v>10</v>
      </c>
      <c r="B1148" s="85" t="s">
        <v>11</v>
      </c>
      <c r="C1148" s="85" t="s">
        <v>12</v>
      </c>
      <c r="D1148" s="85" t="s">
        <v>177</v>
      </c>
      <c r="E1148" s="85" t="s">
        <v>193</v>
      </c>
      <c r="F1148" s="85" t="s">
        <v>94</v>
      </c>
      <c r="G1148" s="85" t="s">
        <v>197</v>
      </c>
      <c r="H1148" s="86" t="s">
        <v>16</v>
      </c>
      <c r="I1148" s="87">
        <v>25</v>
      </c>
      <c r="J1148" s="88">
        <v>6.524205112219451E-6</v>
      </c>
      <c r="K1148" s="88">
        <v>4.8794142614601009E-6</v>
      </c>
      <c r="L1148" s="88">
        <v>2.891304347826087E-6</v>
      </c>
      <c r="M1148" s="88">
        <v>3.5528795811518313E-6</v>
      </c>
      <c r="N1148" s="88">
        <v>4.9306316377864711E-6</v>
      </c>
      <c r="O1148" s="88">
        <v>4.7667613636363627E-6</v>
      </c>
      <c r="P1148" s="88">
        <v>7.4640105078809093E-6</v>
      </c>
      <c r="Q1148" s="88">
        <v>3.5478359908883818E-6</v>
      </c>
      <c r="R1148" s="88">
        <v>1.936441368078176E-6</v>
      </c>
      <c r="S1148" s="88">
        <v>3.4337973273942089E-6</v>
      </c>
      <c r="T1148" s="88">
        <v>3.6092829076620823E-6</v>
      </c>
      <c r="U1148" s="88">
        <v>1.6552795031055898E-6</v>
      </c>
      <c r="V1148" s="88">
        <v>1.0680497925311201E-6</v>
      </c>
      <c r="W1148" s="88">
        <v>3.7582417582417575E-7</v>
      </c>
      <c r="X1148" s="88">
        <v>3.1436619718309845E-7</v>
      </c>
      <c r="Y1148" s="88">
        <v>2.6745283018867915E-7</v>
      </c>
      <c r="Z1148" s="88">
        <v>1.0401459854014596E-6</v>
      </c>
      <c r="AA1148" s="88">
        <v>2.1521739130434781E-7</v>
      </c>
      <c r="AB1148" s="88">
        <v>1.3E-7</v>
      </c>
      <c r="AC1148" s="88">
        <v>1.9615384615384617E-7</v>
      </c>
      <c r="AD1148" s="88">
        <v>8.4767441860465109E-7</v>
      </c>
      <c r="AE1148" s="88">
        <v>3.3731155778894473E-7</v>
      </c>
      <c r="AF1148" s="88">
        <v>2.3611809045226126E-7</v>
      </c>
      <c r="AG1148" s="88">
        <v>9.7820351758793971E-7</v>
      </c>
      <c r="AH1148" s="88">
        <v>5.3969849246231135E-7</v>
      </c>
    </row>
    <row r="1149" spans="1:34" ht="14.25" x14ac:dyDescent="0.25">
      <c r="A1149" s="85" t="s">
        <v>10</v>
      </c>
      <c r="B1149" s="85" t="s">
        <v>11</v>
      </c>
      <c r="C1149" s="85" t="s">
        <v>12</v>
      </c>
      <c r="D1149" s="85" t="s">
        <v>177</v>
      </c>
      <c r="E1149" s="85" t="s">
        <v>193</v>
      </c>
      <c r="F1149" s="85" t="s">
        <v>94</v>
      </c>
      <c r="G1149" s="85" t="s">
        <v>197</v>
      </c>
      <c r="H1149" s="86" t="s">
        <v>17</v>
      </c>
      <c r="I1149" s="87">
        <v>1</v>
      </c>
      <c r="J1149" s="88">
        <v>6.5416029925187032E-3</v>
      </c>
      <c r="K1149" s="88">
        <v>4.8924260328239953E-3</v>
      </c>
      <c r="L1149" s="88">
        <v>2.8990144927536236E-3</v>
      </c>
      <c r="M1149" s="88">
        <v>3.5623539267015704E-3</v>
      </c>
      <c r="N1149" s="88">
        <v>4.9437799888205703E-3</v>
      </c>
      <c r="O1149" s="88">
        <v>4.7794727272727272E-3</v>
      </c>
      <c r="P1149" s="88">
        <v>7.4839145359019274E-3</v>
      </c>
      <c r="Q1149" s="88">
        <v>3.5572968868640849E-3</v>
      </c>
      <c r="R1149" s="88">
        <v>1.9416052117263846E-3</v>
      </c>
      <c r="S1149" s="88">
        <v>3.4429541202672599E-3</v>
      </c>
      <c r="T1149" s="88">
        <v>3.6189076620825153E-3</v>
      </c>
      <c r="U1149" s="88">
        <v>1.6596935817805383E-3</v>
      </c>
      <c r="V1149" s="88">
        <v>1.0708979253112032E-3</v>
      </c>
      <c r="W1149" s="88">
        <v>3.7682637362637363E-4</v>
      </c>
      <c r="X1149" s="88">
        <v>3.1520450704225348E-4</v>
      </c>
      <c r="Y1149" s="88">
        <v>2.6816603773584903E-4</v>
      </c>
      <c r="Z1149" s="88">
        <v>1.0429197080291971E-3</v>
      </c>
      <c r="AA1149" s="88">
        <v>2.1579130434782608E-4</v>
      </c>
      <c r="AB1149" s="88">
        <v>1.3034666666666668E-4</v>
      </c>
      <c r="AC1149" s="88">
        <v>1.966769230769231E-4</v>
      </c>
      <c r="AD1149" s="88">
        <v>8.4993488372093031E-4</v>
      </c>
      <c r="AE1149" s="88">
        <v>3.3821105527638199E-4</v>
      </c>
      <c r="AF1149" s="88">
        <v>2.3674773869346736E-4</v>
      </c>
      <c r="AG1149" s="88">
        <v>9.8081206030150767E-4</v>
      </c>
      <c r="AH1149" s="88">
        <v>5.4113768844221103E-4</v>
      </c>
    </row>
    <row r="1150" spans="1:34" ht="14.25" x14ac:dyDescent="0.25">
      <c r="A1150" s="85" t="s">
        <v>10</v>
      </c>
      <c r="B1150" s="85" t="s">
        <v>11</v>
      </c>
      <c r="C1150" s="85" t="s">
        <v>12</v>
      </c>
      <c r="D1150" s="85" t="s">
        <v>177</v>
      </c>
      <c r="E1150" s="85" t="s">
        <v>193</v>
      </c>
      <c r="F1150" s="85" t="s">
        <v>94</v>
      </c>
      <c r="G1150" s="85" t="s">
        <v>197</v>
      </c>
      <c r="H1150" s="86" t="s">
        <v>18</v>
      </c>
      <c r="I1150" s="87">
        <v>298</v>
      </c>
      <c r="J1150" s="88">
        <v>1.5553704987531174E-5</v>
      </c>
      <c r="K1150" s="88">
        <v>1.1632523599320881E-5</v>
      </c>
      <c r="L1150" s="88">
        <v>6.892869565217392E-6</v>
      </c>
      <c r="M1150" s="88">
        <v>8.4700649214659661E-6</v>
      </c>
      <c r="N1150" s="88">
        <v>1.1754625824482949E-5</v>
      </c>
      <c r="O1150" s="88">
        <v>1.136395909090909E-5</v>
      </c>
      <c r="P1150" s="88">
        <v>1.7794201050788088E-5</v>
      </c>
      <c r="Q1150" s="88">
        <v>8.4580410022779035E-6</v>
      </c>
      <c r="R1150" s="88">
        <v>4.6164762214983711E-6</v>
      </c>
      <c r="S1150" s="88">
        <v>8.1861728285077943E-6</v>
      </c>
      <c r="T1150" s="88">
        <v>8.6045304518664046E-6</v>
      </c>
      <c r="U1150" s="88">
        <v>3.9461863354037261E-6</v>
      </c>
      <c r="V1150" s="88">
        <v>2.5462307053941903E-6</v>
      </c>
      <c r="W1150" s="88">
        <v>8.9596483516483494E-7</v>
      </c>
      <c r="X1150" s="88">
        <v>7.4944901408450689E-7</v>
      </c>
      <c r="Y1150" s="88">
        <v>6.3760754716981136E-7</v>
      </c>
      <c r="Z1150" s="88">
        <v>2.47970802919708E-6</v>
      </c>
      <c r="AA1150" s="88">
        <v>5.1307826086956522E-7</v>
      </c>
      <c r="AB1150" s="88">
        <v>3.0992000000000001E-7</v>
      </c>
      <c r="AC1150" s="88">
        <v>4.6763076923076925E-7</v>
      </c>
      <c r="AD1150" s="88">
        <v>2.0208558139534882E-6</v>
      </c>
      <c r="AE1150" s="88">
        <v>8.0415075376884433E-7</v>
      </c>
      <c r="AF1150" s="88">
        <v>5.6290552763819092E-7</v>
      </c>
      <c r="AG1150" s="88">
        <v>2.3320371859296483E-6</v>
      </c>
      <c r="AH1150" s="88">
        <v>1.2866412060301506E-6</v>
      </c>
    </row>
    <row r="1151" spans="1:34" ht="14.25" x14ac:dyDescent="0.25">
      <c r="A1151" s="85" t="s">
        <v>10</v>
      </c>
      <c r="B1151" s="85" t="s">
        <v>11</v>
      </c>
      <c r="C1151" s="85" t="s">
        <v>12</v>
      </c>
      <c r="D1151" s="85" t="s">
        <v>177</v>
      </c>
      <c r="E1151" s="85" t="s">
        <v>193</v>
      </c>
      <c r="F1151" s="85" t="s">
        <v>94</v>
      </c>
      <c r="G1151" s="85" t="s">
        <v>584</v>
      </c>
      <c r="H1151" s="86" t="s">
        <v>16</v>
      </c>
      <c r="I1151" s="87">
        <v>25</v>
      </c>
      <c r="J1151" s="88">
        <v>0</v>
      </c>
      <c r="K1151" s="88">
        <v>0</v>
      </c>
      <c r="L1151" s="88">
        <v>0</v>
      </c>
      <c r="M1151" s="88">
        <v>0</v>
      </c>
      <c r="N1151" s="88">
        <v>0</v>
      </c>
      <c r="O1151" s="88">
        <v>0</v>
      </c>
      <c r="P1151" s="88">
        <v>0</v>
      </c>
      <c r="Q1151" s="88">
        <v>0</v>
      </c>
      <c r="R1151" s="88">
        <v>0</v>
      </c>
      <c r="S1151" s="88">
        <v>0</v>
      </c>
      <c r="T1151" s="88">
        <v>1.3914217984726612E-7</v>
      </c>
      <c r="U1151" s="88">
        <v>1.4488176976879595E-7</v>
      </c>
      <c r="V1151" s="88">
        <v>6.6473998550375724E-7</v>
      </c>
      <c r="W1151" s="88">
        <v>8.575397483890991E-6</v>
      </c>
      <c r="X1151" s="88">
        <v>9.6045782400382437E-6</v>
      </c>
      <c r="Y1151" s="88">
        <v>1.4500415503495962E-5</v>
      </c>
      <c r="Z1151" s="88">
        <v>1.9548648630002946E-5</v>
      </c>
      <c r="AA1151" s="88">
        <v>2.2058493124457776E-5</v>
      </c>
      <c r="AB1151" s="88">
        <v>2.9181004675825415E-5</v>
      </c>
      <c r="AC1151" s="88">
        <v>4.3216515039292249E-5</v>
      </c>
      <c r="AD1151" s="88">
        <v>3.9683121798769691E-5</v>
      </c>
      <c r="AE1151" s="88">
        <v>6.9106840042167648E-5</v>
      </c>
      <c r="AF1151" s="88">
        <v>1.0517523250101216E-4</v>
      </c>
      <c r="AG1151" s="88">
        <v>1.3315771025716009E-4</v>
      </c>
      <c r="AH1151" s="88">
        <v>1.5195609186455079E-4</v>
      </c>
    </row>
    <row r="1152" spans="1:34" ht="14.25" x14ac:dyDescent="0.25">
      <c r="A1152" s="85" t="s">
        <v>10</v>
      </c>
      <c r="B1152" s="85" t="s">
        <v>11</v>
      </c>
      <c r="C1152" s="85" t="s">
        <v>12</v>
      </c>
      <c r="D1152" s="85" t="s">
        <v>177</v>
      </c>
      <c r="E1152" s="85" t="s">
        <v>193</v>
      </c>
      <c r="F1152" s="85" t="s">
        <v>94</v>
      </c>
      <c r="G1152" s="85" t="s">
        <v>584</v>
      </c>
      <c r="H1152" s="86" t="s">
        <v>18</v>
      </c>
      <c r="I1152" s="87">
        <v>298</v>
      </c>
      <c r="J1152" s="88">
        <v>0</v>
      </c>
      <c r="K1152" s="88">
        <v>0</v>
      </c>
      <c r="L1152" s="88">
        <v>0</v>
      </c>
      <c r="M1152" s="88">
        <v>0</v>
      </c>
      <c r="N1152" s="88">
        <v>0</v>
      </c>
      <c r="O1152" s="88">
        <v>0</v>
      </c>
      <c r="P1152" s="88">
        <v>0</v>
      </c>
      <c r="Q1152" s="88">
        <v>0</v>
      </c>
      <c r="R1152" s="88">
        <v>0</v>
      </c>
      <c r="S1152" s="88">
        <v>0</v>
      </c>
      <c r="T1152" s="88">
        <v>8.2928739188970609E-7</v>
      </c>
      <c r="U1152" s="88">
        <v>8.6349534782202391E-7</v>
      </c>
      <c r="V1152" s="88">
        <v>3.9618503136023935E-6</v>
      </c>
      <c r="W1152" s="88">
        <v>5.1109369003990315E-5</v>
      </c>
      <c r="X1152" s="88">
        <v>5.724328631062793E-5</v>
      </c>
      <c r="Y1152" s="88">
        <v>8.6422476400835942E-5</v>
      </c>
      <c r="Z1152" s="88">
        <v>1.1650994583481756E-4</v>
      </c>
      <c r="AA1152" s="88">
        <v>1.3146861902176837E-4</v>
      </c>
      <c r="AB1152" s="88">
        <v>1.7391878786791943E-4</v>
      </c>
      <c r="AC1152" s="88">
        <v>2.5757042963418179E-4</v>
      </c>
      <c r="AD1152" s="88">
        <v>2.3651140592066737E-4</v>
      </c>
      <c r="AE1152" s="88">
        <v>4.1187676665131913E-4</v>
      </c>
      <c r="AF1152" s="88">
        <v>6.2684438570603242E-4</v>
      </c>
      <c r="AG1152" s="88">
        <v>7.9361995313267421E-4</v>
      </c>
      <c r="AH1152" s="88">
        <v>9.0565830751272269E-4</v>
      </c>
    </row>
    <row r="1153" spans="1:34" ht="14.25" x14ac:dyDescent="0.25">
      <c r="A1153" s="85" t="s">
        <v>10</v>
      </c>
      <c r="B1153" s="85" t="s">
        <v>11</v>
      </c>
      <c r="C1153" s="85" t="s">
        <v>12</v>
      </c>
      <c r="D1153" s="85" t="s">
        <v>177</v>
      </c>
      <c r="E1153" s="85" t="s">
        <v>193</v>
      </c>
      <c r="F1153" s="85" t="s">
        <v>94</v>
      </c>
      <c r="G1153" s="85" t="s">
        <v>687</v>
      </c>
      <c r="H1153" s="86" t="s">
        <v>16</v>
      </c>
      <c r="I1153" s="87">
        <v>25</v>
      </c>
      <c r="J1153" s="88">
        <v>3.5675384543622956E-4</v>
      </c>
      <c r="K1153" s="88">
        <v>3.063309231618355E-4</v>
      </c>
      <c r="L1153" s="88">
        <v>3.3277143659007967E-4</v>
      </c>
      <c r="M1153" s="88">
        <v>4.1477332426311322E-4</v>
      </c>
      <c r="N1153" s="88">
        <v>4.0015487085220101E-4</v>
      </c>
      <c r="O1153" s="88">
        <v>2.9751606352626596E-4</v>
      </c>
      <c r="P1153" s="88">
        <v>2.9762338463276494E-4</v>
      </c>
      <c r="Q1153" s="88">
        <v>3.0453044158813348E-4</v>
      </c>
      <c r="R1153" s="88">
        <v>2.8899798500000001E-4</v>
      </c>
      <c r="S1153" s="88">
        <v>2.6468190864999998E-4</v>
      </c>
      <c r="T1153" s="88">
        <v>2.3010457089999998E-4</v>
      </c>
      <c r="U1153" s="88">
        <v>2.2633839357499996E-4</v>
      </c>
      <c r="V1153" s="88">
        <v>2.3094454048933031E-4</v>
      </c>
      <c r="W1153" s="88">
        <v>2.3900026647321896E-4</v>
      </c>
      <c r="X1153" s="88">
        <v>2.3870841096195047E-4</v>
      </c>
      <c r="Y1153" s="88">
        <v>2.4657931450050005E-4</v>
      </c>
      <c r="Z1153" s="88">
        <v>2.5384887301541006E-4</v>
      </c>
      <c r="AA1153" s="88">
        <v>2.2724562757348263E-4</v>
      </c>
      <c r="AB1153" s="88">
        <v>2.3719680311808751E-4</v>
      </c>
      <c r="AC1153" s="88">
        <v>2.2764531075062039E-4</v>
      </c>
      <c r="AD1153" s="88">
        <v>2.2311554729635114E-4</v>
      </c>
      <c r="AE1153" s="88">
        <v>2.5229773037831996E-4</v>
      </c>
      <c r="AF1153" s="88">
        <v>2.1265916502454755E-4</v>
      </c>
      <c r="AG1153" s="88">
        <v>1.8669859092785334E-4</v>
      </c>
      <c r="AH1153" s="88">
        <v>1.8615109791043566E-4</v>
      </c>
    </row>
    <row r="1154" spans="1:34" ht="14.25" x14ac:dyDescent="0.25">
      <c r="A1154" s="85" t="s">
        <v>10</v>
      </c>
      <c r="B1154" s="85" t="s">
        <v>11</v>
      </c>
      <c r="C1154" s="85" t="s">
        <v>12</v>
      </c>
      <c r="D1154" s="85" t="s">
        <v>177</v>
      </c>
      <c r="E1154" s="85" t="s">
        <v>193</v>
      </c>
      <c r="F1154" s="85" t="s">
        <v>94</v>
      </c>
      <c r="G1154" s="85" t="s">
        <v>687</v>
      </c>
      <c r="H1154" s="86" t="s">
        <v>17</v>
      </c>
      <c r="I1154" s="87">
        <v>1</v>
      </c>
      <c r="J1154" s="88">
        <v>0.75660355540115576</v>
      </c>
      <c r="K1154" s="88">
        <v>0.64966662184162072</v>
      </c>
      <c r="L1154" s="88">
        <v>0.70574166272024097</v>
      </c>
      <c r="M1154" s="88">
        <v>0.87965126609721045</v>
      </c>
      <c r="N1154" s="88">
        <v>0.84864845010334777</v>
      </c>
      <c r="O1154" s="88">
        <v>0.63097206752650492</v>
      </c>
      <c r="P1154" s="88">
        <v>0.63119967412916789</v>
      </c>
      <c r="Q1154" s="88">
        <v>0.6458481605201134</v>
      </c>
      <c r="R1154" s="88">
        <v>0.61290692658799995</v>
      </c>
      <c r="S1154" s="88">
        <v>0.56133739186491993</v>
      </c>
      <c r="T1154" s="88">
        <v>0.48800577396471995</v>
      </c>
      <c r="U1154" s="88">
        <v>0.48001846509385998</v>
      </c>
      <c r="V1154" s="88">
        <v>0.48978718146977174</v>
      </c>
      <c r="W1154" s="88">
        <v>0.50687176513640275</v>
      </c>
      <c r="X1154" s="88">
        <v>0.50625279796810452</v>
      </c>
      <c r="Y1154" s="88">
        <v>0.5229454101926605</v>
      </c>
      <c r="Z1154" s="88">
        <v>0.53836268989108171</v>
      </c>
      <c r="AA1154" s="88">
        <v>0.48194252695784207</v>
      </c>
      <c r="AB1154" s="88">
        <v>0.50304698005283999</v>
      </c>
      <c r="AC1154" s="88">
        <v>0.48279017503991584</v>
      </c>
      <c r="AD1154" s="88">
        <v>0.47318345270610157</v>
      </c>
      <c r="AE1154" s="88">
        <v>0.53507302658634093</v>
      </c>
      <c r="AF1154" s="88">
        <v>0.45100755718406044</v>
      </c>
      <c r="AG1154" s="88">
        <v>0.39595037163979135</v>
      </c>
      <c r="AH1154" s="88">
        <v>0.39478924844845198</v>
      </c>
    </row>
    <row r="1155" spans="1:34" ht="14.25" x14ac:dyDescent="0.25">
      <c r="A1155" s="85" t="s">
        <v>10</v>
      </c>
      <c r="B1155" s="85" t="s">
        <v>11</v>
      </c>
      <c r="C1155" s="85" t="s">
        <v>12</v>
      </c>
      <c r="D1155" s="85" t="s">
        <v>177</v>
      </c>
      <c r="E1155" s="85" t="s">
        <v>193</v>
      </c>
      <c r="F1155" s="85" t="s">
        <v>94</v>
      </c>
      <c r="G1155" s="85" t="s">
        <v>687</v>
      </c>
      <c r="H1155" s="86" t="s">
        <v>18</v>
      </c>
      <c r="I1155" s="87">
        <v>298</v>
      </c>
      <c r="J1155" s="88">
        <v>4.2525058375998567E-4</v>
      </c>
      <c r="K1155" s="88">
        <v>3.6514646040890789E-4</v>
      </c>
      <c r="L1155" s="88">
        <v>3.9666355241537501E-4</v>
      </c>
      <c r="M1155" s="88">
        <v>4.9440980252163098E-4</v>
      </c>
      <c r="N1155" s="88">
        <v>4.7698460605582354E-4</v>
      </c>
      <c r="O1155" s="88">
        <v>3.5463914772330903E-4</v>
      </c>
      <c r="P1155" s="88">
        <v>3.5476707448225573E-4</v>
      </c>
      <c r="Q1155" s="88">
        <v>3.6300028637305509E-4</v>
      </c>
      <c r="R1155" s="88">
        <v>3.4448559811999999E-4</v>
      </c>
      <c r="S1155" s="88">
        <v>3.1550083511079998E-4</v>
      </c>
      <c r="T1155" s="88">
        <v>2.7428464851279996E-4</v>
      </c>
      <c r="U1155" s="88">
        <v>2.697953651414E-4</v>
      </c>
      <c r="V1155" s="88">
        <v>2.7528589226328171E-4</v>
      </c>
      <c r="W1155" s="88">
        <v>2.8488831763607696E-4</v>
      </c>
      <c r="X1155" s="88">
        <v>2.8454042586664502E-4</v>
      </c>
      <c r="Y1155" s="88">
        <v>2.9392254288459612E-4</v>
      </c>
      <c r="Z1155" s="88">
        <v>3.0258785663436885E-4</v>
      </c>
      <c r="AA1155" s="88">
        <v>2.7087678806759135E-4</v>
      </c>
      <c r="AB1155" s="88">
        <v>2.8273858931676031E-4</v>
      </c>
      <c r="AC1155" s="88">
        <v>2.7135321041473956E-4</v>
      </c>
      <c r="AD1155" s="88">
        <v>2.6595373237725062E-4</v>
      </c>
      <c r="AE1155" s="88">
        <v>3.0073889461095746E-4</v>
      </c>
      <c r="AF1155" s="88">
        <v>2.5348972470926073E-4</v>
      </c>
      <c r="AG1155" s="88">
        <v>2.2254472038600121E-4</v>
      </c>
      <c r="AH1155" s="88">
        <v>2.2189210870923937E-4</v>
      </c>
    </row>
    <row r="1156" spans="1:34" ht="14.25" x14ac:dyDescent="0.25">
      <c r="A1156" s="85" t="s">
        <v>10</v>
      </c>
      <c r="B1156" s="85" t="s">
        <v>11</v>
      </c>
      <c r="C1156" s="85" t="s">
        <v>12</v>
      </c>
      <c r="D1156" s="85" t="s">
        <v>177</v>
      </c>
      <c r="E1156" s="85" t="s">
        <v>193</v>
      </c>
      <c r="F1156" s="85" t="s">
        <v>94</v>
      </c>
      <c r="G1156" s="85" t="s">
        <v>688</v>
      </c>
      <c r="H1156" s="86" t="s">
        <v>16</v>
      </c>
      <c r="I1156" s="87">
        <v>25</v>
      </c>
      <c r="J1156" s="88">
        <v>3.9603972499999997E-5</v>
      </c>
      <c r="K1156" s="88">
        <v>3.4884259794954565E-5</v>
      </c>
      <c r="L1156" s="88">
        <v>3.421467865398315E-5</v>
      </c>
      <c r="M1156" s="88">
        <v>3.2205398498778573E-5</v>
      </c>
      <c r="N1156" s="88">
        <v>3.2916757642419032E-5</v>
      </c>
      <c r="O1156" s="88">
        <v>3.0284627220089994E-5</v>
      </c>
      <c r="P1156" s="88">
        <v>3.1513006402873377E-5</v>
      </c>
      <c r="Q1156" s="88">
        <v>3.7387514801821641E-5</v>
      </c>
      <c r="R1156" s="88">
        <v>3.6111685000000001E-5</v>
      </c>
      <c r="S1156" s="88">
        <v>3.442447E-5</v>
      </c>
      <c r="T1156" s="88">
        <v>3.1496784999999999E-5</v>
      </c>
      <c r="U1156" s="88">
        <v>3.4573519999999998E-5</v>
      </c>
      <c r="V1156" s="88">
        <v>3.5605277501725899E-5</v>
      </c>
      <c r="W1156" s="88">
        <v>3.6606037381140841E-5</v>
      </c>
      <c r="X1156" s="88">
        <v>3.7279034114712195E-5</v>
      </c>
      <c r="Y1156" s="88">
        <v>4.0222075864552096E-5</v>
      </c>
      <c r="Z1156" s="88">
        <v>3.7961415988089147E-5</v>
      </c>
      <c r="AA1156" s="88">
        <v>3.7620104334697236E-5</v>
      </c>
      <c r="AB1156" s="88">
        <v>3.776162537269679E-5</v>
      </c>
      <c r="AC1156" s="88">
        <v>3.6637273866966291E-5</v>
      </c>
      <c r="AD1156" s="88">
        <v>4.1195428067567403E-5</v>
      </c>
      <c r="AE1156" s="88">
        <v>4.2690233749700808E-5</v>
      </c>
      <c r="AF1156" s="88">
        <v>4.7509612729535054E-5</v>
      </c>
      <c r="AG1156" s="88">
        <v>4.5948952075256823E-5</v>
      </c>
      <c r="AH1156" s="88">
        <v>4.873568536471174E-5</v>
      </c>
    </row>
    <row r="1157" spans="1:34" ht="14.25" x14ac:dyDescent="0.25">
      <c r="A1157" s="85" t="s">
        <v>10</v>
      </c>
      <c r="B1157" s="85" t="s">
        <v>11</v>
      </c>
      <c r="C1157" s="85" t="s">
        <v>12</v>
      </c>
      <c r="D1157" s="85" t="s">
        <v>177</v>
      </c>
      <c r="E1157" s="85" t="s">
        <v>193</v>
      </c>
      <c r="F1157" s="85" t="s">
        <v>94</v>
      </c>
      <c r="G1157" s="85" t="s">
        <v>688</v>
      </c>
      <c r="H1157" s="86" t="s">
        <v>17</v>
      </c>
      <c r="I1157" s="87">
        <v>1</v>
      </c>
      <c r="J1157" s="88">
        <v>8.3992104878000004E-2</v>
      </c>
      <c r="K1157" s="88">
        <v>7.3982538173139642E-2</v>
      </c>
      <c r="L1157" s="88">
        <v>7.256249048936747E-2</v>
      </c>
      <c r="M1157" s="88">
        <v>6.8301209136209601E-2</v>
      </c>
      <c r="N1157" s="88">
        <v>6.9809859608042285E-2</v>
      </c>
      <c r="O1157" s="88">
        <v>6.4227637408366858E-2</v>
      </c>
      <c r="P1157" s="88">
        <v>6.6832783979213856E-2</v>
      </c>
      <c r="Q1157" s="88">
        <v>7.9291441391703341E-2</v>
      </c>
      <c r="R1157" s="88">
        <v>7.6585661548000006E-2</v>
      </c>
      <c r="S1157" s="88">
        <v>7.3007415975999995E-2</v>
      </c>
      <c r="T1157" s="88">
        <v>6.6798381628000003E-2</v>
      </c>
      <c r="U1157" s="88">
        <v>7.3323521215999998E-2</v>
      </c>
      <c r="V1157" s="88">
        <v>7.5511672525660295E-2</v>
      </c>
      <c r="W1157" s="88">
        <v>7.7634084077923507E-2</v>
      </c>
      <c r="X1157" s="88">
        <v>7.9061375550481622E-2</v>
      </c>
      <c r="Y1157" s="88">
        <v>8.5302978493542084E-2</v>
      </c>
      <c r="Z1157" s="88">
        <v>8.0508571027539458E-2</v>
      </c>
      <c r="AA1157" s="88">
        <v>7.9784717273025912E-2</v>
      </c>
      <c r="AB1157" s="88">
        <v>8.0084855090415324E-2</v>
      </c>
      <c r="AC1157" s="88">
        <v>7.7700330417062105E-2</v>
      </c>
      <c r="AD1157" s="88">
        <v>8.7367263845696957E-2</v>
      </c>
      <c r="AE1157" s="88">
        <v>9.0537447736365476E-2</v>
      </c>
      <c r="AF1157" s="88">
        <v>0.10075838667679794</v>
      </c>
      <c r="AG1157" s="88">
        <v>9.7448537561204682E-2</v>
      </c>
      <c r="AH1157" s="88">
        <v>0.10335864152148067</v>
      </c>
    </row>
    <row r="1158" spans="1:34" ht="14.25" x14ac:dyDescent="0.25">
      <c r="A1158" s="85" t="s">
        <v>10</v>
      </c>
      <c r="B1158" s="85" t="s">
        <v>11</v>
      </c>
      <c r="C1158" s="85" t="s">
        <v>12</v>
      </c>
      <c r="D1158" s="85" t="s">
        <v>177</v>
      </c>
      <c r="E1158" s="85" t="s">
        <v>193</v>
      </c>
      <c r="F1158" s="85" t="s">
        <v>94</v>
      </c>
      <c r="G1158" s="85" t="s">
        <v>688</v>
      </c>
      <c r="H1158" s="86" t="s">
        <v>18</v>
      </c>
      <c r="I1158" s="87">
        <v>298</v>
      </c>
      <c r="J1158" s="88">
        <v>4.7207935219999998E-5</v>
      </c>
      <c r="K1158" s="88">
        <v>4.1582037675585846E-5</v>
      </c>
      <c r="L1158" s="88">
        <v>4.0783896955547914E-5</v>
      </c>
      <c r="M1158" s="88">
        <v>3.8388835010544059E-5</v>
      </c>
      <c r="N1158" s="88">
        <v>3.9236775109763478E-5</v>
      </c>
      <c r="O1158" s="88">
        <v>3.6099275646347274E-5</v>
      </c>
      <c r="P1158" s="88">
        <v>3.7563503632225069E-5</v>
      </c>
      <c r="Q1158" s="88">
        <v>4.4565917643771392E-5</v>
      </c>
      <c r="R1158" s="88">
        <v>4.3045128519999993E-5</v>
      </c>
      <c r="S1158" s="88">
        <v>4.1033968240000002E-5</v>
      </c>
      <c r="T1158" s="88">
        <v>3.7544167719999996E-5</v>
      </c>
      <c r="U1158" s="88">
        <v>4.1211635839999998E-5</v>
      </c>
      <c r="V1158" s="88">
        <v>4.2441490782057276E-5</v>
      </c>
      <c r="W1158" s="88">
        <v>4.3634396558319883E-5</v>
      </c>
      <c r="X1158" s="88">
        <v>4.4436608664736938E-5</v>
      </c>
      <c r="Y1158" s="88">
        <v>4.7944714430546115E-5</v>
      </c>
      <c r="Z1158" s="88">
        <v>4.5250007857802274E-5</v>
      </c>
      <c r="AA1158" s="88">
        <v>4.4843164366959114E-5</v>
      </c>
      <c r="AB1158" s="88">
        <v>4.5011857444254568E-5</v>
      </c>
      <c r="AC1158" s="88">
        <v>4.3671630449423823E-5</v>
      </c>
      <c r="AD1158" s="88">
        <v>4.9104950256540349E-5</v>
      </c>
      <c r="AE1158" s="88">
        <v>5.0886758629643365E-5</v>
      </c>
      <c r="AF1158" s="88">
        <v>5.6631458373605789E-5</v>
      </c>
      <c r="AG1158" s="88">
        <v>5.4771150873706149E-5</v>
      </c>
      <c r="AH1158" s="88">
        <v>5.8092936954736404E-5</v>
      </c>
    </row>
    <row r="1159" spans="1:34" ht="14.25" x14ac:dyDescent="0.25">
      <c r="A1159" s="85" t="s">
        <v>10</v>
      </c>
      <c r="B1159" s="85" t="s">
        <v>11</v>
      </c>
      <c r="C1159" s="85" t="s">
        <v>198</v>
      </c>
      <c r="D1159" s="85" t="s">
        <v>199</v>
      </c>
      <c r="E1159" s="85" t="s">
        <v>94</v>
      </c>
      <c r="F1159" s="85" t="s">
        <v>94</v>
      </c>
      <c r="G1159" s="85" t="s">
        <v>200</v>
      </c>
      <c r="H1159" s="86" t="s">
        <v>16</v>
      </c>
      <c r="I1159" s="87">
        <v>25</v>
      </c>
      <c r="J1159" s="88">
        <v>8.2095508107898514E-3</v>
      </c>
      <c r="K1159" s="88">
        <v>8.958365004268427E-3</v>
      </c>
      <c r="L1159" s="88">
        <v>8.574534214376834E-3</v>
      </c>
      <c r="M1159" s="88">
        <v>8.9917126140473674E-3</v>
      </c>
      <c r="N1159" s="88">
        <v>1.0714532199078218E-2</v>
      </c>
      <c r="O1159" s="88">
        <v>1.0316815217452032E-2</v>
      </c>
      <c r="P1159" s="88">
        <v>1.0484965964963731E-2</v>
      </c>
      <c r="Q1159" s="88">
        <v>1.0611450662393645E-2</v>
      </c>
      <c r="R1159" s="88">
        <v>9.2236531530158726E-3</v>
      </c>
      <c r="S1159" s="88">
        <v>8.1784863111237817E-3</v>
      </c>
      <c r="T1159" s="88">
        <v>7.7453529768094567E-3</v>
      </c>
      <c r="U1159" s="88">
        <v>8.513882888941126E-3</v>
      </c>
      <c r="V1159" s="88">
        <v>6.9604595105862144E-3</v>
      </c>
      <c r="W1159" s="88">
        <v>6.8013508719199046E-3</v>
      </c>
      <c r="X1159" s="88">
        <v>6.508495563796097E-3</v>
      </c>
      <c r="Y1159" s="88">
        <v>5.7478002211139622E-3</v>
      </c>
      <c r="Z1159" s="88">
        <v>6.0302613775374096E-3</v>
      </c>
      <c r="AA1159" s="88">
        <v>5.8377529458646139E-3</v>
      </c>
      <c r="AB1159" s="88">
        <v>5.8468481117535135E-3</v>
      </c>
      <c r="AC1159" s="88">
        <v>4.8822536116593061E-3</v>
      </c>
      <c r="AD1159" s="88">
        <v>5.4541842405676413E-3</v>
      </c>
      <c r="AE1159" s="88">
        <v>5.8662878504102175E-3</v>
      </c>
      <c r="AF1159" s="88">
        <v>5.0257499456676045E-3</v>
      </c>
      <c r="AG1159" s="88">
        <v>4.9831191779866335E-3</v>
      </c>
      <c r="AH1159" s="88">
        <v>5.562025032500131E-3</v>
      </c>
    </row>
    <row r="1160" spans="1:34" ht="14.25" x14ac:dyDescent="0.25">
      <c r="A1160" s="85" t="s">
        <v>10</v>
      </c>
      <c r="B1160" s="85" t="s">
        <v>11</v>
      </c>
      <c r="C1160" s="85" t="s">
        <v>198</v>
      </c>
      <c r="D1160" s="85" t="s">
        <v>199</v>
      </c>
      <c r="E1160" s="85" t="s">
        <v>94</v>
      </c>
      <c r="F1160" s="85" t="s">
        <v>94</v>
      </c>
      <c r="G1160" s="85" t="s">
        <v>201</v>
      </c>
      <c r="H1160" s="86" t="s">
        <v>16</v>
      </c>
      <c r="I1160" s="87">
        <v>25</v>
      </c>
      <c r="J1160" s="88">
        <v>2.8813137989829253E-5</v>
      </c>
      <c r="K1160" s="88">
        <v>0</v>
      </c>
      <c r="L1160" s="88">
        <v>0</v>
      </c>
      <c r="M1160" s="88">
        <v>4.647280320940203E-7</v>
      </c>
      <c r="N1160" s="88">
        <v>8.8298326097863834E-6</v>
      </c>
      <c r="O1160" s="88">
        <v>1.6730209155384731E-5</v>
      </c>
      <c r="P1160" s="88">
        <v>1.3941840962820607E-6</v>
      </c>
      <c r="Q1160" s="88">
        <v>0</v>
      </c>
      <c r="R1160" s="88">
        <v>0</v>
      </c>
      <c r="S1160" s="88">
        <v>0</v>
      </c>
      <c r="T1160" s="88">
        <v>0</v>
      </c>
      <c r="U1160" s="88">
        <v>0</v>
      </c>
      <c r="V1160" s="88">
        <v>0</v>
      </c>
      <c r="W1160" s="88">
        <v>0</v>
      </c>
      <c r="X1160" s="88">
        <v>0</v>
      </c>
      <c r="Y1160" s="88">
        <v>0</v>
      </c>
      <c r="Z1160" s="88">
        <v>0</v>
      </c>
      <c r="AA1160" s="88">
        <v>0</v>
      </c>
      <c r="AB1160" s="88">
        <v>0</v>
      </c>
      <c r="AC1160" s="88">
        <v>0</v>
      </c>
      <c r="AD1160" s="88">
        <v>0</v>
      </c>
      <c r="AE1160" s="88">
        <v>0</v>
      </c>
      <c r="AF1160" s="88">
        <v>0</v>
      </c>
      <c r="AG1160" s="88">
        <v>0</v>
      </c>
      <c r="AH1160" s="88">
        <v>0</v>
      </c>
    </row>
    <row r="1161" spans="1:34" ht="14.25" x14ac:dyDescent="0.25">
      <c r="A1161" s="85" t="s">
        <v>10</v>
      </c>
      <c r="B1161" s="85" t="s">
        <v>11</v>
      </c>
      <c r="C1161" s="85" t="s">
        <v>198</v>
      </c>
      <c r="D1161" s="85" t="s">
        <v>199</v>
      </c>
      <c r="E1161" s="85" t="s">
        <v>94</v>
      </c>
      <c r="F1161" s="85" t="s">
        <v>94</v>
      </c>
      <c r="G1161" s="85" t="s">
        <v>202</v>
      </c>
      <c r="H1161" s="86" t="s">
        <v>16</v>
      </c>
      <c r="I1161" s="87">
        <v>25</v>
      </c>
      <c r="J1161" s="88">
        <v>1.1239400053934635E-2</v>
      </c>
      <c r="K1161" s="88">
        <v>1.118942766075798E-2</v>
      </c>
      <c r="L1161" s="88">
        <v>1.253013213040733E-2</v>
      </c>
      <c r="M1161" s="88">
        <v>1.1019438892598241E-2</v>
      </c>
      <c r="N1161" s="88">
        <v>9.3427879701668166E-3</v>
      </c>
      <c r="O1161" s="88">
        <v>9.106815154218682E-3</v>
      </c>
      <c r="P1161" s="88">
        <v>9.3368059507621514E-3</v>
      </c>
      <c r="Q1161" s="88">
        <v>9.6910917946870304E-3</v>
      </c>
      <c r="R1161" s="88">
        <v>1.0739174293013277E-2</v>
      </c>
      <c r="S1161" s="88">
        <v>9.1903341805258422E-3</v>
      </c>
      <c r="T1161" s="88">
        <v>9.7593329781622672E-3</v>
      </c>
      <c r="U1161" s="88">
        <v>5.8557033817261666E-3</v>
      </c>
      <c r="V1161" s="88">
        <v>6.211035152028534E-3</v>
      </c>
      <c r="W1161" s="88">
        <v>3.6542643176501266E-3</v>
      </c>
      <c r="X1161" s="88">
        <v>3.6095595493126631E-3</v>
      </c>
      <c r="Y1161" s="88">
        <v>1.3835155498953667E-3</v>
      </c>
      <c r="Z1161" s="88">
        <v>1.6032004956817035E-3</v>
      </c>
      <c r="AA1161" s="88">
        <v>1.4556347605379294E-3</v>
      </c>
      <c r="AB1161" s="88">
        <v>1.4808563487154172E-3</v>
      </c>
      <c r="AC1161" s="88">
        <v>1.2612331917732417E-3</v>
      </c>
      <c r="AD1161" s="88">
        <v>1.4594252084762956E-3</v>
      </c>
      <c r="AE1161" s="88">
        <v>1.517410152395936E-3</v>
      </c>
      <c r="AF1161" s="88">
        <v>1.4641252146443708E-3</v>
      </c>
      <c r="AG1161" s="88">
        <v>1.1552583450464286E-3</v>
      </c>
      <c r="AH1161" s="88">
        <v>1.0928180172382906E-3</v>
      </c>
    </row>
    <row r="1162" spans="1:34" ht="14.25" x14ac:dyDescent="0.25">
      <c r="A1162" s="85" t="s">
        <v>10</v>
      </c>
      <c r="B1162" s="85" t="s">
        <v>11</v>
      </c>
      <c r="C1162" s="85" t="s">
        <v>198</v>
      </c>
      <c r="D1162" s="85" t="s">
        <v>199</v>
      </c>
      <c r="E1162" s="85" t="s">
        <v>94</v>
      </c>
      <c r="F1162" s="85" t="s">
        <v>94</v>
      </c>
      <c r="G1162" s="85" t="s">
        <v>203</v>
      </c>
      <c r="H1162" s="86" t="s">
        <v>16</v>
      </c>
      <c r="I1162" s="87">
        <v>25</v>
      </c>
      <c r="J1162" s="88">
        <v>1.5357168063780277E-2</v>
      </c>
      <c r="K1162" s="88">
        <v>1.5266395770912671E-2</v>
      </c>
      <c r="L1162" s="88">
        <v>1.5175623478045066E-2</v>
      </c>
      <c r="M1162" s="88">
        <v>1.508485118517746E-2</v>
      </c>
      <c r="N1162" s="88">
        <v>1.4994078892309857E-2</v>
      </c>
      <c r="O1162" s="88">
        <v>1.4903306599442249E-2</v>
      </c>
      <c r="P1162" s="88">
        <v>1.4067342796462302E-2</v>
      </c>
      <c r="Q1162" s="88">
        <v>1.2650721351830605E-2</v>
      </c>
      <c r="R1162" s="88">
        <v>1.0950852046865217E-2</v>
      </c>
      <c r="S1162" s="88">
        <v>7.2572955019233514E-3</v>
      </c>
      <c r="T1162" s="88">
        <v>7.0097190447345201E-3</v>
      </c>
      <c r="U1162" s="88">
        <v>7.9567529188633822E-3</v>
      </c>
      <c r="V1162" s="88">
        <v>8.0886431455980696E-3</v>
      </c>
      <c r="W1162" s="88">
        <v>8.4582546301018892E-3</v>
      </c>
      <c r="X1162" s="88">
        <v>9.2630458865727086E-3</v>
      </c>
      <c r="Y1162" s="88">
        <v>8.7242448448188407E-3</v>
      </c>
      <c r="Z1162" s="88">
        <v>8.5321224280117194E-3</v>
      </c>
      <c r="AA1162" s="88">
        <v>9.9654471638378241E-3</v>
      </c>
      <c r="AB1162" s="88">
        <v>9.6840050598078695E-3</v>
      </c>
      <c r="AC1162" s="88">
        <v>9.6428646937757549E-3</v>
      </c>
      <c r="AD1162" s="88">
        <v>7.6024093225432587E-3</v>
      </c>
      <c r="AE1162" s="88">
        <v>7.2353203291639417E-3</v>
      </c>
      <c r="AF1162" s="88">
        <v>8.9777355590965301E-3</v>
      </c>
      <c r="AG1162" s="88">
        <v>8.6107131242318807E-3</v>
      </c>
      <c r="AH1162" s="88">
        <v>8.4719283852172748E-3</v>
      </c>
    </row>
    <row r="1163" spans="1:34" ht="14.25" x14ac:dyDescent="0.25">
      <c r="A1163" s="85" t="s">
        <v>10</v>
      </c>
      <c r="B1163" s="85" t="s">
        <v>11</v>
      </c>
      <c r="C1163" s="85" t="s">
        <v>198</v>
      </c>
      <c r="D1163" s="85" t="s">
        <v>199</v>
      </c>
      <c r="E1163" s="85" t="s">
        <v>94</v>
      </c>
      <c r="F1163" s="85" t="s">
        <v>94</v>
      </c>
      <c r="G1163" s="85" t="s">
        <v>204</v>
      </c>
      <c r="H1163" s="86" t="s">
        <v>16</v>
      </c>
      <c r="I1163" s="87">
        <v>25</v>
      </c>
      <c r="J1163" s="88">
        <v>1.3542273210260454E-4</v>
      </c>
      <c r="K1163" s="88">
        <v>1.3542273210260454E-4</v>
      </c>
      <c r="L1163" s="88">
        <v>1.3542273210260454E-4</v>
      </c>
      <c r="M1163" s="88">
        <v>1.3542273210260454E-4</v>
      </c>
      <c r="N1163" s="88">
        <v>1.3542273210260454E-4</v>
      </c>
      <c r="O1163" s="88">
        <v>1.3542273210260454E-4</v>
      </c>
      <c r="P1163" s="88">
        <v>1.3542273210260454E-4</v>
      </c>
      <c r="Q1163" s="88">
        <v>1.3542273210260454E-4</v>
      </c>
      <c r="R1163" s="88">
        <v>1.3542273210260454E-4</v>
      </c>
      <c r="S1163" s="88">
        <v>1.3542273210260454E-4</v>
      </c>
      <c r="T1163" s="88">
        <v>1.3542273210260454E-4</v>
      </c>
      <c r="U1163" s="88">
        <v>9.5129124060204455E-5</v>
      </c>
      <c r="V1163" s="88">
        <v>1.6033501177078544E-4</v>
      </c>
      <c r="W1163" s="88">
        <v>1.5080406047682395E-4</v>
      </c>
      <c r="X1163" s="88">
        <v>1.7921573765374886E-4</v>
      </c>
      <c r="Y1163" s="88">
        <v>1.7459689603709926E-4</v>
      </c>
      <c r="Z1163" s="88">
        <v>1.9596680308520904E-4</v>
      </c>
      <c r="AA1163" s="88">
        <v>1.8753214000703246E-4</v>
      </c>
      <c r="AB1163" s="88">
        <v>2.0821615222926852E-4</v>
      </c>
      <c r="AC1163" s="88">
        <v>1.8544150588438584E-4</v>
      </c>
      <c r="AD1163" s="88">
        <v>1.9426121290686338E-4</v>
      </c>
      <c r="AE1163" s="88">
        <v>2.1370880244376338E-4</v>
      </c>
      <c r="AF1163" s="88">
        <v>1.8465333276516358E-4</v>
      </c>
      <c r="AG1163" s="88">
        <v>1.4208155722430488E-4</v>
      </c>
      <c r="AH1163" s="88">
        <v>1.3306025954660958E-4</v>
      </c>
    </row>
    <row r="1164" spans="1:34" ht="14.25" x14ac:dyDescent="0.25">
      <c r="A1164" s="85" t="s">
        <v>10</v>
      </c>
      <c r="B1164" s="85" t="s">
        <v>11</v>
      </c>
      <c r="C1164" s="85" t="s">
        <v>198</v>
      </c>
      <c r="D1164" s="85" t="s">
        <v>199</v>
      </c>
      <c r="E1164" s="85" t="s">
        <v>94</v>
      </c>
      <c r="F1164" s="85" t="s">
        <v>94</v>
      </c>
      <c r="G1164" s="85" t="s">
        <v>205</v>
      </c>
      <c r="H1164" s="86" t="s">
        <v>16</v>
      </c>
      <c r="I1164" s="87">
        <v>25</v>
      </c>
      <c r="J1164" s="88">
        <v>2.3236401604701014E-4</v>
      </c>
      <c r="K1164" s="88">
        <v>4.647280320940203E-7</v>
      </c>
      <c r="L1164" s="88">
        <v>4.647280320940203E-7</v>
      </c>
      <c r="M1164" s="88">
        <v>2.3236401604701017E-6</v>
      </c>
      <c r="N1164" s="88">
        <v>7.8074309391795398E-5</v>
      </c>
      <c r="O1164" s="88">
        <v>1.9053849315854828E-4</v>
      </c>
      <c r="P1164" s="88">
        <v>1.3941840962820608E-5</v>
      </c>
      <c r="Q1164" s="88">
        <v>0</v>
      </c>
      <c r="R1164" s="88">
        <v>0</v>
      </c>
      <c r="S1164" s="88">
        <v>0</v>
      </c>
      <c r="T1164" s="88">
        <v>0</v>
      </c>
      <c r="U1164" s="88">
        <v>0</v>
      </c>
      <c r="V1164" s="88">
        <v>0</v>
      </c>
      <c r="W1164" s="88">
        <v>0</v>
      </c>
      <c r="X1164" s="88">
        <v>0</v>
      </c>
      <c r="Y1164" s="88">
        <v>0</v>
      </c>
      <c r="Z1164" s="88">
        <v>0</v>
      </c>
      <c r="AA1164" s="88">
        <v>0</v>
      </c>
      <c r="AB1164" s="88">
        <v>0</v>
      </c>
      <c r="AC1164" s="88">
        <v>0</v>
      </c>
      <c r="AD1164" s="88">
        <v>0</v>
      </c>
      <c r="AE1164" s="88">
        <v>0</v>
      </c>
      <c r="AF1164" s="88">
        <v>0</v>
      </c>
      <c r="AG1164" s="88">
        <v>0</v>
      </c>
      <c r="AH1164" s="88">
        <v>0</v>
      </c>
    </row>
    <row r="1165" spans="1:34" ht="14.25" x14ac:dyDescent="0.25">
      <c r="A1165" s="85" t="s">
        <v>10</v>
      </c>
      <c r="B1165" s="85" t="s">
        <v>11</v>
      </c>
      <c r="C1165" s="85" t="s">
        <v>198</v>
      </c>
      <c r="D1165" s="85" t="s">
        <v>206</v>
      </c>
      <c r="E1165" s="85" t="s">
        <v>94</v>
      </c>
      <c r="F1165" s="85" t="s">
        <v>94</v>
      </c>
      <c r="G1165" s="85" t="s">
        <v>207</v>
      </c>
      <c r="H1165" s="86" t="s">
        <v>16</v>
      </c>
      <c r="I1165" s="87">
        <v>25</v>
      </c>
      <c r="J1165" s="88">
        <v>3.9223764926640007E-3</v>
      </c>
      <c r="K1165" s="88">
        <v>4.0835668860000002E-3</v>
      </c>
      <c r="L1165" s="88">
        <v>6.9745221201599995E-3</v>
      </c>
      <c r="M1165" s="88">
        <v>7.0096485730320006E-3</v>
      </c>
      <c r="N1165" s="88">
        <v>7.0759883486879987E-3</v>
      </c>
      <c r="O1165" s="88">
        <v>4.1400491630808004E-3</v>
      </c>
      <c r="P1165" s="88">
        <v>4.6210812492800618E-3</v>
      </c>
      <c r="Q1165" s="88">
        <v>4.8707133311701317E-3</v>
      </c>
      <c r="R1165" s="88">
        <v>4.9335691217490254E-3</v>
      </c>
      <c r="S1165" s="88">
        <v>4.6912922749542943E-3</v>
      </c>
      <c r="T1165" s="88">
        <v>3.5372577979476531E-3</v>
      </c>
      <c r="U1165" s="88">
        <v>3.1162249910511395E-3</v>
      </c>
      <c r="V1165" s="88">
        <v>3.2091794404236185E-3</v>
      </c>
      <c r="W1165" s="88">
        <v>3.2990712844359134E-3</v>
      </c>
      <c r="X1165" s="88">
        <v>3.3860520588161543E-3</v>
      </c>
      <c r="Y1165" s="88">
        <v>3.4428670882735036E-3</v>
      </c>
      <c r="Z1165" s="88">
        <v>3.5344901827630199E-3</v>
      </c>
      <c r="AA1165" s="88">
        <v>3.6803465394831085E-3</v>
      </c>
      <c r="AB1165" s="88">
        <v>3.8522936093600777E-3</v>
      </c>
      <c r="AC1165" s="88">
        <v>3.8530831730696773E-3</v>
      </c>
      <c r="AD1165" s="88">
        <v>3.8764934428205072E-3</v>
      </c>
      <c r="AE1165" s="88">
        <v>3.8963284976501916E-3</v>
      </c>
      <c r="AF1165" s="88">
        <v>3.8963284976501916E-3</v>
      </c>
      <c r="AG1165" s="88">
        <v>4.0604012808355752E-3</v>
      </c>
      <c r="AH1165" s="88">
        <v>4.1254751614821662E-3</v>
      </c>
    </row>
    <row r="1166" spans="1:34" ht="14.25" x14ac:dyDescent="0.25">
      <c r="A1166" s="85" t="s">
        <v>10</v>
      </c>
      <c r="B1166" s="85" t="s">
        <v>11</v>
      </c>
      <c r="C1166" s="85" t="s">
        <v>198</v>
      </c>
      <c r="D1166" s="85" t="s">
        <v>206</v>
      </c>
      <c r="E1166" s="85" t="s">
        <v>94</v>
      </c>
      <c r="F1166" s="85" t="s">
        <v>94</v>
      </c>
      <c r="G1166" s="85" t="s">
        <v>208</v>
      </c>
      <c r="H1166" s="86" t="s">
        <v>16</v>
      </c>
      <c r="I1166" s="87">
        <v>25</v>
      </c>
      <c r="J1166" s="88">
        <v>7.5061718928000007E-4</v>
      </c>
      <c r="K1166" s="88">
        <v>7.3939737060000016E-4</v>
      </c>
      <c r="L1166" s="88">
        <v>7.1861068576522407E-4</v>
      </c>
      <c r="M1166" s="88">
        <v>5.1392040610099654E-4</v>
      </c>
      <c r="N1166" s="88">
        <v>4.5450757070789088E-4</v>
      </c>
      <c r="O1166" s="88">
        <v>2.9183158944798304E-4</v>
      </c>
      <c r="P1166" s="88">
        <v>2.9318551277693718E-4</v>
      </c>
      <c r="Q1166" s="88">
        <v>3.5163843558686815E-4</v>
      </c>
      <c r="R1166" s="88">
        <v>3.9988500019169247E-4</v>
      </c>
      <c r="S1166" s="88">
        <v>3.0611390962631335E-4</v>
      </c>
      <c r="T1166" s="88">
        <v>2.520806639796104E-4</v>
      </c>
      <c r="U1166" s="88">
        <v>2.4628154032248423E-4</v>
      </c>
      <c r="V1166" s="88">
        <v>2.5689347982867344E-4</v>
      </c>
      <c r="W1166" s="88">
        <v>2.918232577337364E-4</v>
      </c>
      <c r="X1166" s="88">
        <v>3.5655928316601966E-4</v>
      </c>
      <c r="Y1166" s="88">
        <v>2.4961906384365575E-4</v>
      </c>
      <c r="Z1166" s="88">
        <v>2.3935515852758167E-4</v>
      </c>
      <c r="AA1166" s="88">
        <v>1.8829476038557572E-4</v>
      </c>
      <c r="AB1166" s="88">
        <v>1.960006987438247E-4</v>
      </c>
      <c r="AC1166" s="88">
        <v>2.481430479396878E-4</v>
      </c>
      <c r="AD1166" s="88">
        <v>2.3330264298600345E-4</v>
      </c>
      <c r="AE1166" s="88">
        <v>2.2162376587119424E-4</v>
      </c>
      <c r="AF1166" s="88">
        <v>1.980283739999956E-4</v>
      </c>
      <c r="AG1166" s="88">
        <v>1.3472973568090825E-4</v>
      </c>
      <c r="AH1166" s="88">
        <v>1.4810536535702373E-4</v>
      </c>
    </row>
    <row r="1167" spans="1:34" ht="14.25" x14ac:dyDescent="0.25">
      <c r="A1167" s="85" t="s">
        <v>10</v>
      </c>
      <c r="B1167" s="85" t="s">
        <v>11</v>
      </c>
      <c r="C1167" s="85" t="s">
        <v>198</v>
      </c>
      <c r="D1167" s="85" t="s">
        <v>206</v>
      </c>
      <c r="E1167" s="85" t="s">
        <v>94</v>
      </c>
      <c r="F1167" s="85" t="s">
        <v>94</v>
      </c>
      <c r="G1167" s="85" t="s">
        <v>209</v>
      </c>
      <c r="H1167" s="86" t="s">
        <v>16</v>
      </c>
      <c r="I1167" s="87">
        <v>25</v>
      </c>
      <c r="J1167" s="88">
        <v>1.8099558746825003E-2</v>
      </c>
      <c r="K1167" s="88">
        <v>1.8856411437245767E-2</v>
      </c>
      <c r="L1167" s="88">
        <v>1.1096338782504921E-2</v>
      </c>
      <c r="M1167" s="88">
        <v>1.0153839025013749E-2</v>
      </c>
      <c r="N1167" s="88">
        <v>1.1250044383748626E-2</v>
      </c>
      <c r="O1167" s="88">
        <v>5.0800046999179716E-3</v>
      </c>
      <c r="P1167" s="88">
        <v>5.8896356690257522E-3</v>
      </c>
      <c r="Q1167" s="88">
        <v>4.8024250887839471E-3</v>
      </c>
      <c r="R1167" s="88">
        <v>4.1464376192316549E-3</v>
      </c>
      <c r="S1167" s="88">
        <v>3.9959669508986282E-3</v>
      </c>
      <c r="T1167" s="88">
        <v>4.3845871003804935E-3</v>
      </c>
      <c r="U1167" s="88">
        <v>3.7649391674720806E-3</v>
      </c>
      <c r="V1167" s="88">
        <v>3.5900662893900166E-3</v>
      </c>
      <c r="W1167" s="88">
        <v>3.8102003679376766E-3</v>
      </c>
      <c r="X1167" s="88">
        <v>3.6446369274393095E-3</v>
      </c>
      <c r="Y1167" s="88">
        <v>3.4144928499347978E-3</v>
      </c>
      <c r="Z1167" s="88">
        <v>3.2891662421587423E-3</v>
      </c>
      <c r="AA1167" s="88">
        <v>3.3791069736057388E-3</v>
      </c>
      <c r="AB1167" s="88">
        <v>3.24650076332528E-3</v>
      </c>
      <c r="AC1167" s="88">
        <v>3.7055733270818271E-3</v>
      </c>
      <c r="AD1167" s="88">
        <v>5.0025378862344969E-3</v>
      </c>
      <c r="AE1167" s="88">
        <v>5.0383656690291163E-3</v>
      </c>
      <c r="AF1167" s="88">
        <v>3.4967713497171915E-3</v>
      </c>
      <c r="AG1167" s="88">
        <v>3.2304547749113259E-3</v>
      </c>
      <c r="AH1167" s="88">
        <v>3.3402338528394672E-3</v>
      </c>
    </row>
    <row r="1168" spans="1:34" ht="14.25" x14ac:dyDescent="0.25">
      <c r="A1168" s="85" t="s">
        <v>10</v>
      </c>
      <c r="B1168" s="85" t="s">
        <v>11</v>
      </c>
      <c r="C1168" s="85" t="s">
        <v>198</v>
      </c>
      <c r="D1168" s="85" t="s">
        <v>206</v>
      </c>
      <c r="E1168" s="85" t="s">
        <v>94</v>
      </c>
      <c r="F1168" s="85" t="s">
        <v>94</v>
      </c>
      <c r="G1168" s="85" t="s">
        <v>210</v>
      </c>
      <c r="H1168" s="86" t="s">
        <v>16</v>
      </c>
      <c r="I1168" s="87">
        <v>25</v>
      </c>
      <c r="J1168" s="88">
        <v>4.1442081431747137E-2</v>
      </c>
      <c r="K1168" s="88">
        <v>4.6529862851291154E-2</v>
      </c>
      <c r="L1168" s="88">
        <v>2.4947804619436853E-2</v>
      </c>
      <c r="M1168" s="88">
        <v>2.8581625909616853E-2</v>
      </c>
      <c r="N1168" s="88">
        <v>2.2619300892743801E-2</v>
      </c>
      <c r="O1168" s="88">
        <v>3.3608275055123538E-2</v>
      </c>
      <c r="P1168" s="88">
        <v>2.6111514801967724E-2</v>
      </c>
      <c r="Q1168" s="88">
        <v>2.4510951095921114E-2</v>
      </c>
      <c r="R1168" s="88">
        <v>2.0049751674042684E-2</v>
      </c>
      <c r="S1168" s="88">
        <v>1.8810413157243147E-2</v>
      </c>
      <c r="T1168" s="88">
        <v>2.8772622899098269E-2</v>
      </c>
      <c r="U1168" s="88">
        <v>3.0311631713005022E-2</v>
      </c>
      <c r="V1168" s="88">
        <v>2.1131677856845683E-2</v>
      </c>
      <c r="W1168" s="88">
        <v>1.9728954397826067E-2</v>
      </c>
      <c r="X1168" s="88">
        <v>2.1340025836212115E-2</v>
      </c>
      <c r="Y1168" s="88">
        <v>2.7470572505724083E-2</v>
      </c>
      <c r="Z1168" s="88">
        <v>2.4887334682430394E-2</v>
      </c>
      <c r="AA1168" s="88">
        <v>2.4411326718621819E-2</v>
      </c>
      <c r="AB1168" s="88">
        <v>2.2677639018380533E-2</v>
      </c>
      <c r="AC1168" s="88">
        <v>2.3311963563252047E-2</v>
      </c>
      <c r="AD1168" s="88">
        <v>2.4874049508059836E-2</v>
      </c>
      <c r="AE1168" s="88">
        <v>2.6447035713247719E-2</v>
      </c>
      <c r="AF1168" s="88">
        <v>4.1265780786107674E-2</v>
      </c>
      <c r="AG1168" s="88">
        <v>4.2508844130939444E-2</v>
      </c>
      <c r="AH1168" s="88">
        <v>2.316521359618532E-2</v>
      </c>
    </row>
    <row r="1169" spans="1:34" ht="14.25" x14ac:dyDescent="0.25">
      <c r="A1169" s="85" t="s">
        <v>10</v>
      </c>
      <c r="B1169" s="85" t="s">
        <v>11</v>
      </c>
      <c r="C1169" s="85" t="s">
        <v>198</v>
      </c>
      <c r="D1169" s="85" t="s">
        <v>206</v>
      </c>
      <c r="E1169" s="85" t="s">
        <v>94</v>
      </c>
      <c r="F1169" s="85" t="s">
        <v>94</v>
      </c>
      <c r="G1169" s="85" t="s">
        <v>211</v>
      </c>
      <c r="H1169" s="86" t="s">
        <v>16</v>
      </c>
      <c r="I1169" s="87">
        <v>25</v>
      </c>
      <c r="J1169" s="88">
        <v>3.6127336625523681E-4</v>
      </c>
      <c r="K1169" s="88">
        <v>2.0004308856E-4</v>
      </c>
      <c r="L1169" s="88">
        <v>8.57349803248331E-4</v>
      </c>
      <c r="M1169" s="88">
        <v>9.059706831770351E-4</v>
      </c>
      <c r="N1169" s="88">
        <v>7.9033072967447471E-4</v>
      </c>
      <c r="O1169" s="88">
        <v>9.8192256346379177E-4</v>
      </c>
      <c r="P1169" s="88">
        <v>8.2084661161960606E-4</v>
      </c>
      <c r="Q1169" s="88">
        <v>8.247284287703023E-4</v>
      </c>
      <c r="R1169" s="88">
        <v>8.6940373290163373E-4</v>
      </c>
      <c r="S1169" s="88">
        <v>8.5307178537396818E-4</v>
      </c>
      <c r="T1169" s="88">
        <v>8.6719109752526218E-4</v>
      </c>
      <c r="U1169" s="88">
        <v>7.5677600855595577E-4</v>
      </c>
      <c r="V1169" s="88">
        <v>7.3138766975431061E-4</v>
      </c>
      <c r="W1169" s="88">
        <v>7.5270953355278264E-4</v>
      </c>
      <c r="X1169" s="88">
        <v>1.1437470494879002E-3</v>
      </c>
      <c r="Y1169" s="88">
        <v>1.5703338261016063E-3</v>
      </c>
      <c r="Z1169" s="88">
        <v>1.5550831439372561E-3</v>
      </c>
      <c r="AA1169" s="88">
        <v>1.4993790283603938E-3</v>
      </c>
      <c r="AB1169" s="88">
        <v>1.4225660561234948E-3</v>
      </c>
      <c r="AC1169" s="88">
        <v>1.1012749750275424E-3</v>
      </c>
      <c r="AD1169" s="88">
        <v>1.180432239440002E-3</v>
      </c>
      <c r="AE1169" s="88">
        <v>8.5846380940938355E-4</v>
      </c>
      <c r="AF1169" s="88">
        <v>9.4544173111860781E-4</v>
      </c>
      <c r="AG1169" s="88">
        <v>9.0813594156909441E-4</v>
      </c>
      <c r="AH1169" s="88">
        <v>1.6831697863088663E-3</v>
      </c>
    </row>
    <row r="1170" spans="1:34" ht="14.25" x14ac:dyDescent="0.25">
      <c r="A1170" s="85" t="s">
        <v>10</v>
      </c>
      <c r="B1170" s="85" t="s">
        <v>11</v>
      </c>
      <c r="C1170" s="85" t="s">
        <v>198</v>
      </c>
      <c r="D1170" s="85" t="s">
        <v>206</v>
      </c>
      <c r="E1170" s="85" t="s">
        <v>94</v>
      </c>
      <c r="F1170" s="85" t="s">
        <v>94</v>
      </c>
      <c r="G1170" s="85" t="s">
        <v>212</v>
      </c>
      <c r="H1170" s="86" t="s">
        <v>16</v>
      </c>
      <c r="I1170" s="87">
        <v>25</v>
      </c>
      <c r="J1170" s="88">
        <v>3.2597326922169348E-3</v>
      </c>
      <c r="K1170" s="88">
        <v>3.0353789793600007E-3</v>
      </c>
      <c r="L1170" s="88">
        <v>5.7863211177652753E-4</v>
      </c>
      <c r="M1170" s="88">
        <v>5.5904857897564372E-4</v>
      </c>
      <c r="N1170" s="88">
        <v>5.2471887059575583E-4</v>
      </c>
      <c r="O1170" s="88">
        <v>5.5316856507408338E-4</v>
      </c>
      <c r="P1170" s="88">
        <v>5.6382524613717618E-4</v>
      </c>
      <c r="Q1170" s="88">
        <v>5.6038947635356066E-4</v>
      </c>
      <c r="R1170" s="88">
        <v>5.9529799691302886E-4</v>
      </c>
      <c r="S1170" s="88">
        <v>5.1001699167876891E-4</v>
      </c>
      <c r="T1170" s="88">
        <v>5.3857394821861645E-4</v>
      </c>
      <c r="U1170" s="88">
        <v>5.4502579919892046E-4</v>
      </c>
      <c r="V1170" s="88">
        <v>5.4561659118317941E-4</v>
      </c>
      <c r="W1170" s="88">
        <v>5.7126637937700991E-4</v>
      </c>
      <c r="X1170" s="88">
        <v>5.686243542657541E-4</v>
      </c>
      <c r="Y1170" s="88">
        <v>5.9101518367600341E-4</v>
      </c>
      <c r="Z1170" s="88">
        <v>5.8356638935781789E-4</v>
      </c>
      <c r="AA1170" s="88">
        <v>5.965149218537623E-4</v>
      </c>
      <c r="AB1170" s="88">
        <v>6.1729633875447004E-4</v>
      </c>
      <c r="AC1170" s="88">
        <v>6.8830874507615583E-4</v>
      </c>
      <c r="AD1170" s="88">
        <v>7.8057554285554734E-4</v>
      </c>
      <c r="AE1170" s="88">
        <v>6.9198514936689981E-4</v>
      </c>
      <c r="AF1170" s="88">
        <v>6.9226674609707591E-4</v>
      </c>
      <c r="AG1170" s="88">
        <v>7.1752663373666266E-4</v>
      </c>
      <c r="AH1170" s="88">
        <v>7.931082053525614E-4</v>
      </c>
    </row>
    <row r="1171" spans="1:34" ht="14.25" x14ac:dyDescent="0.25">
      <c r="A1171" s="85" t="s">
        <v>10</v>
      </c>
      <c r="B1171" s="85" t="s">
        <v>11</v>
      </c>
      <c r="C1171" s="85" t="s">
        <v>198</v>
      </c>
      <c r="D1171" s="85" t="s">
        <v>206</v>
      </c>
      <c r="E1171" s="85" t="s">
        <v>94</v>
      </c>
      <c r="F1171" s="85" t="s">
        <v>94</v>
      </c>
      <c r="G1171" s="85" t="s">
        <v>213</v>
      </c>
      <c r="H1171" s="86" t="s">
        <v>16</v>
      </c>
      <c r="I1171" s="87">
        <v>25</v>
      </c>
      <c r="J1171" s="88">
        <v>3.3968673468372729E-3</v>
      </c>
      <c r="K1171" s="88">
        <v>3.5989943295600003E-3</v>
      </c>
      <c r="L1171" s="88">
        <v>4.0864944243799942E-3</v>
      </c>
      <c r="M1171" s="88">
        <v>4.2279647238974627E-3</v>
      </c>
      <c r="N1171" s="88">
        <v>3.8798675245378944E-3</v>
      </c>
      <c r="O1171" s="88">
        <v>3.8661094067620459E-3</v>
      </c>
      <c r="P1171" s="88">
        <v>4.1762731652175197E-3</v>
      </c>
      <c r="Q1171" s="88">
        <v>3.5225946823405608E-3</v>
      </c>
      <c r="R1171" s="88">
        <v>3.5479015669476564E-3</v>
      </c>
      <c r="S1171" s="88">
        <v>3.6670547426952841E-3</v>
      </c>
      <c r="T1171" s="88">
        <v>3.1741352711639461E-3</v>
      </c>
      <c r="U1171" s="88">
        <v>3.2461473545424679E-3</v>
      </c>
      <c r="V1171" s="88">
        <v>3.3788317494739474E-3</v>
      </c>
      <c r="W1171" s="88">
        <v>3.4235207702163232E-3</v>
      </c>
      <c r="X1171" s="88">
        <v>3.4707807505602204E-3</v>
      </c>
      <c r="Y1171" s="88">
        <v>3.5236599641896116E-3</v>
      </c>
      <c r="Z1171" s="88">
        <v>3.1295999618352033E-3</v>
      </c>
      <c r="AA1171" s="88">
        <v>4.0506893368818095E-3</v>
      </c>
      <c r="AB1171" s="88">
        <v>3.5174987532627508E-3</v>
      </c>
      <c r="AC1171" s="88">
        <v>3.3082637629121251E-3</v>
      </c>
      <c r="AD1171" s="88">
        <v>3.0804603631608999E-3</v>
      </c>
      <c r="AE1171" s="88">
        <v>3.1443361706900148E-3</v>
      </c>
      <c r="AF1171" s="88">
        <v>3.5563697147548159E-3</v>
      </c>
      <c r="AG1171" s="88">
        <v>4.0450999188766032E-3</v>
      </c>
      <c r="AH1171" s="88">
        <v>1.890526819701847E-3</v>
      </c>
    </row>
    <row r="1172" spans="1:34" ht="14.25" x14ac:dyDescent="0.25">
      <c r="A1172" s="85" t="s">
        <v>10</v>
      </c>
      <c r="B1172" s="85" t="s">
        <v>11</v>
      </c>
      <c r="C1172" s="85" t="s">
        <v>198</v>
      </c>
      <c r="D1172" s="85" t="s">
        <v>206</v>
      </c>
      <c r="E1172" s="85" t="s">
        <v>94</v>
      </c>
      <c r="F1172" s="85" t="s">
        <v>94</v>
      </c>
      <c r="G1172" s="85" t="s">
        <v>214</v>
      </c>
      <c r="H1172" s="86" t="s">
        <v>16</v>
      </c>
      <c r="I1172" s="87">
        <v>25</v>
      </c>
      <c r="J1172" s="88">
        <v>1.4092978287306244E-4</v>
      </c>
      <c r="K1172" s="88">
        <v>1.0863416088000001E-4</v>
      </c>
      <c r="L1172" s="88">
        <v>1.9369790248969436E-4</v>
      </c>
      <c r="M1172" s="88">
        <v>1.9603576425877376E-4</v>
      </c>
      <c r="N1172" s="88">
        <v>2.1605701836334383E-4</v>
      </c>
      <c r="O1172" s="88">
        <v>2.5350505881176129E-4</v>
      </c>
      <c r="P1172" s="88">
        <v>2.669407426797234E-4</v>
      </c>
      <c r="Q1172" s="88">
        <v>2.6735322047935137E-4</v>
      </c>
      <c r="R1172" s="88">
        <v>2.3974943140228795E-4</v>
      </c>
      <c r="S1172" s="88">
        <v>1.6190304370358602E-4</v>
      </c>
      <c r="T1172" s="88">
        <v>2.2823172126926956E-4</v>
      </c>
      <c r="U1172" s="88">
        <v>2.9124645922428132E-4</v>
      </c>
      <c r="V1172" s="88">
        <v>4.6289710620864169E-4</v>
      </c>
      <c r="W1172" s="88">
        <v>4.4440059924798534E-4</v>
      </c>
      <c r="X1172" s="88">
        <v>3.9440559885795673E-4</v>
      </c>
      <c r="Y1172" s="88">
        <v>1.1628474957311454E-3</v>
      </c>
      <c r="Z1172" s="88">
        <v>1.0500283299648382E-3</v>
      </c>
      <c r="AA1172" s="88">
        <v>1.4301733958443875E-3</v>
      </c>
      <c r="AB1172" s="88">
        <v>1.4541675150484669E-3</v>
      </c>
      <c r="AC1172" s="88">
        <v>9.6493410318409406E-4</v>
      </c>
      <c r="AD1172" s="88">
        <v>7.9379254475807695E-4</v>
      </c>
      <c r="AE1172" s="88">
        <v>9.9794223678444354E-4</v>
      </c>
      <c r="AF1172" s="88">
        <v>1.1020765408866799E-3</v>
      </c>
      <c r="AG1172" s="88">
        <v>9.2978008282052166E-4</v>
      </c>
      <c r="AH1172" s="88">
        <v>1.3047086909374567E-3</v>
      </c>
    </row>
    <row r="1173" spans="1:34" ht="14.25" x14ac:dyDescent="0.25">
      <c r="A1173" s="85" t="s">
        <v>10</v>
      </c>
      <c r="B1173" s="85" t="s">
        <v>11</v>
      </c>
      <c r="C1173" s="85" t="s">
        <v>198</v>
      </c>
      <c r="D1173" s="85" t="s">
        <v>206</v>
      </c>
      <c r="E1173" s="85" t="s">
        <v>94</v>
      </c>
      <c r="F1173" s="85" t="s">
        <v>94</v>
      </c>
      <c r="G1173" s="85" t="s">
        <v>215</v>
      </c>
      <c r="H1173" s="86" t="s">
        <v>16</v>
      </c>
      <c r="I1173" s="87">
        <v>25</v>
      </c>
      <c r="J1173" s="88">
        <v>1.0038799588289172E-2</v>
      </c>
      <c r="K1173" s="88">
        <v>2.2147904973599999E-2</v>
      </c>
      <c r="L1173" s="88">
        <v>6.4570994197736944E-2</v>
      </c>
      <c r="M1173" s="88">
        <v>7.0454519549759079E-2</v>
      </c>
      <c r="N1173" s="88">
        <v>7.5619566013317568E-2</v>
      </c>
      <c r="O1173" s="88">
        <v>0.34889109464075985</v>
      </c>
      <c r="P1173" s="88">
        <v>0.38871628974363553</v>
      </c>
      <c r="Q1173" s="88">
        <v>0.19009520282716616</v>
      </c>
      <c r="R1173" s="88">
        <v>0.14599481405680448</v>
      </c>
      <c r="S1173" s="88">
        <v>8.9181223473269677E-2</v>
      </c>
      <c r="T1173" s="88">
        <v>0.17899276456912369</v>
      </c>
      <c r="U1173" s="88">
        <v>0.27752110765848942</v>
      </c>
      <c r="V1173" s="88">
        <v>0.28311090689038848</v>
      </c>
      <c r="W1173" s="88">
        <v>0.35077889780756544</v>
      </c>
      <c r="X1173" s="88">
        <v>0.32496158786635448</v>
      </c>
      <c r="Y1173" s="88">
        <v>0.337066377784003</v>
      </c>
      <c r="Z1173" s="88">
        <v>0.35228167580402242</v>
      </c>
      <c r="AA1173" s="88">
        <v>0.38639158616145231</v>
      </c>
      <c r="AB1173" s="88">
        <v>0.48550651414968293</v>
      </c>
      <c r="AC1173" s="88">
        <v>0.26911717693074044</v>
      </c>
      <c r="AD1173" s="88">
        <v>0.21257217476504922</v>
      </c>
      <c r="AE1173" s="88">
        <v>0.21088244322017452</v>
      </c>
      <c r="AF1173" s="88">
        <v>0.20337431640922302</v>
      </c>
      <c r="AG1173" s="88">
        <v>0.21835085179139141</v>
      </c>
      <c r="AH1173" s="88">
        <v>0.25219476087512099</v>
      </c>
    </row>
    <row r="1174" spans="1:34" ht="14.25" x14ac:dyDescent="0.25">
      <c r="A1174" s="85" t="s">
        <v>10</v>
      </c>
      <c r="B1174" s="85" t="s">
        <v>11</v>
      </c>
      <c r="C1174" s="85" t="s">
        <v>198</v>
      </c>
      <c r="D1174" s="85" t="s">
        <v>206</v>
      </c>
      <c r="E1174" s="85" t="s">
        <v>94</v>
      </c>
      <c r="F1174" s="85" t="s">
        <v>94</v>
      </c>
      <c r="G1174" s="85" t="s">
        <v>216</v>
      </c>
      <c r="H1174" s="86" t="s">
        <v>16</v>
      </c>
      <c r="I1174" s="87">
        <v>25</v>
      </c>
      <c r="J1174" s="88">
        <v>6.8257452026986798E-2</v>
      </c>
      <c r="K1174" s="88">
        <v>6.9920539962723016E-2</v>
      </c>
      <c r="L1174" s="88">
        <v>7.0738408329986693E-2</v>
      </c>
      <c r="M1174" s="88">
        <v>7.2183665399429789E-2</v>
      </c>
      <c r="N1174" s="88">
        <v>7.3844987891244981E-2</v>
      </c>
      <c r="O1174" s="88">
        <v>7.2509025991191176E-2</v>
      </c>
      <c r="P1174" s="88">
        <v>7.7590506496292483E-2</v>
      </c>
      <c r="Q1174" s="88">
        <v>7.9316671531640973E-2</v>
      </c>
      <c r="R1174" s="88">
        <v>8.2548984792885388E-2</v>
      </c>
      <c r="S1174" s="88">
        <v>8.2339142639378679E-2</v>
      </c>
      <c r="T1174" s="88">
        <v>8.1202237686311129E-2</v>
      </c>
      <c r="U1174" s="88">
        <v>8.2580947192057191E-2</v>
      </c>
      <c r="V1174" s="88">
        <v>8.0692894428831638E-2</v>
      </c>
      <c r="W1174" s="88">
        <v>8.6114987254819295E-2</v>
      </c>
      <c r="X1174" s="88">
        <v>8.6976982291138011E-2</v>
      </c>
      <c r="Y1174" s="88">
        <v>8.6265961336997168E-2</v>
      </c>
      <c r="Z1174" s="88">
        <v>7.9177148637800052E-2</v>
      </c>
      <c r="AA1174" s="88">
        <v>8.5848168418661386E-2</v>
      </c>
      <c r="AB1174" s="88">
        <v>8.7236876239801447E-2</v>
      </c>
      <c r="AC1174" s="88">
        <v>8.1686440203896829E-2</v>
      </c>
      <c r="AD1174" s="88">
        <v>7.7677178804738609E-2</v>
      </c>
      <c r="AE1174" s="88">
        <v>7.2602853687078236E-2</v>
      </c>
      <c r="AF1174" s="88">
        <v>6.6634705384085488E-2</v>
      </c>
      <c r="AG1174" s="88">
        <v>6.2843275686991482E-2</v>
      </c>
      <c r="AH1174" s="88">
        <v>6.2843275686991482E-2</v>
      </c>
    </row>
    <row r="1175" spans="1:34" ht="14.25" x14ac:dyDescent="0.25">
      <c r="A1175" s="85" t="s">
        <v>10</v>
      </c>
      <c r="B1175" s="85" t="s">
        <v>11</v>
      </c>
      <c r="C1175" s="85" t="s">
        <v>198</v>
      </c>
      <c r="D1175" s="85" t="s">
        <v>206</v>
      </c>
      <c r="E1175" s="85" t="s">
        <v>94</v>
      </c>
      <c r="F1175" s="85" t="s">
        <v>94</v>
      </c>
      <c r="G1175" s="85" t="s">
        <v>216</v>
      </c>
      <c r="H1175" s="86" t="s">
        <v>17</v>
      </c>
      <c r="I1175" s="87">
        <v>1</v>
      </c>
      <c r="J1175" s="88">
        <v>6.8879415570232222E-2</v>
      </c>
      <c r="K1175" s="88">
        <v>6.9424488230106343E-2</v>
      </c>
      <c r="L1175" s="88">
        <v>7.0171763926330566E-2</v>
      </c>
      <c r="M1175" s="88">
        <v>7.1071363921437092E-2</v>
      </c>
      <c r="N1175" s="88">
        <v>7.3465853837927628E-2</v>
      </c>
      <c r="O1175" s="88">
        <v>7.6250722806596949E-2</v>
      </c>
      <c r="P1175" s="88">
        <v>7.8319076724467127E-2</v>
      </c>
      <c r="Q1175" s="88">
        <v>8.1534999999999996E-2</v>
      </c>
      <c r="R1175" s="88">
        <v>8.9584555751484607E-2</v>
      </c>
      <c r="S1175" s="88">
        <v>9.2846601144246449E-2</v>
      </c>
      <c r="T1175" s="88">
        <v>0.10331775898798426</v>
      </c>
      <c r="U1175" s="88">
        <v>0.11669892693159779</v>
      </c>
      <c r="V1175" s="88">
        <v>0.14684377620757674</v>
      </c>
      <c r="W1175" s="88">
        <v>0.17531072066080844</v>
      </c>
      <c r="X1175" s="88">
        <v>0.20973493208660404</v>
      </c>
      <c r="Y1175" s="88">
        <v>0.23084182638441106</v>
      </c>
      <c r="Z1175" s="88">
        <v>0.17270160117571523</v>
      </c>
      <c r="AA1175" s="88">
        <v>0.18952541942403778</v>
      </c>
      <c r="AB1175" s="88">
        <v>0.27266574555701018</v>
      </c>
      <c r="AC1175" s="88">
        <v>0.3617159148538302</v>
      </c>
      <c r="AD1175" s="88">
        <v>0.24462915728196336</v>
      </c>
      <c r="AE1175" s="88">
        <v>0.21217963487518551</v>
      </c>
      <c r="AF1175" s="88">
        <v>0.1963271858186342</v>
      </c>
      <c r="AG1175" s="88">
        <v>0.21073205197248202</v>
      </c>
      <c r="AH1175" s="88">
        <v>0.21073205197248202</v>
      </c>
    </row>
    <row r="1176" spans="1:34" ht="14.25" x14ac:dyDescent="0.25">
      <c r="A1176" s="85" t="s">
        <v>10</v>
      </c>
      <c r="B1176" s="85" t="s">
        <v>11</v>
      </c>
      <c r="C1176" s="85" t="s">
        <v>198</v>
      </c>
      <c r="D1176" s="85" t="s">
        <v>206</v>
      </c>
      <c r="E1176" s="85" t="s">
        <v>94</v>
      </c>
      <c r="F1176" s="85" t="s">
        <v>94</v>
      </c>
      <c r="G1176" s="85" t="s">
        <v>217</v>
      </c>
      <c r="H1176" s="86" t="s">
        <v>16</v>
      </c>
      <c r="I1176" s="87">
        <v>25</v>
      </c>
      <c r="J1176" s="88">
        <v>0.77552454557289263</v>
      </c>
      <c r="K1176" s="88">
        <v>0.79442014564744079</v>
      </c>
      <c r="L1176" s="88">
        <v>0.8037125668413907</v>
      </c>
      <c r="M1176" s="88">
        <v>0.82013322566663838</v>
      </c>
      <c r="N1176" s="88">
        <v>0.83900876719733641</v>
      </c>
      <c r="O1176" s="88">
        <v>0.8238298934674424</v>
      </c>
      <c r="P1176" s="88">
        <v>0.8815644373528212</v>
      </c>
      <c r="Q1176" s="88">
        <v>0.90117670407050032</v>
      </c>
      <c r="R1176" s="88">
        <v>0.93790146010277542</v>
      </c>
      <c r="S1176" s="88">
        <v>0.93551728466247353</v>
      </c>
      <c r="T1176" s="88">
        <v>0.92260004748317337</v>
      </c>
      <c r="U1176" s="88">
        <v>0.93826460909760367</v>
      </c>
      <c r="V1176" s="88">
        <v>0.91681301344414667</v>
      </c>
      <c r="W1176" s="88">
        <v>0.97841751156203149</v>
      </c>
      <c r="X1176" s="88">
        <v>0.98821128922256984</v>
      </c>
      <c r="Y1176" s="88">
        <v>0.98013284231343445</v>
      </c>
      <c r="Z1176" s="88">
        <v>0.89959147893200242</v>
      </c>
      <c r="AA1176" s="88">
        <v>0.9753859809303308</v>
      </c>
      <c r="AB1176" s="88">
        <v>0.99116414096914041</v>
      </c>
      <c r="AC1176" s="88">
        <v>0.92810143855864802</v>
      </c>
      <c r="AD1176" s="88">
        <v>0.88254918701202112</v>
      </c>
      <c r="AE1176" s="88">
        <v>0.82489594089602514</v>
      </c>
      <c r="AF1176" s="88">
        <v>0.75708729344226211</v>
      </c>
      <c r="AG1176" s="88">
        <v>0.71400999264076292</v>
      </c>
      <c r="AH1176" s="88">
        <v>0.71400999264076292</v>
      </c>
    </row>
    <row r="1177" spans="1:34" ht="14.25" x14ac:dyDescent="0.25">
      <c r="A1177" s="85" t="s">
        <v>10</v>
      </c>
      <c r="B1177" s="85" t="s">
        <v>11</v>
      </c>
      <c r="C1177" s="85" t="s">
        <v>198</v>
      </c>
      <c r="D1177" s="85" t="s">
        <v>206</v>
      </c>
      <c r="E1177" s="85" t="s">
        <v>94</v>
      </c>
      <c r="F1177" s="85" t="s">
        <v>94</v>
      </c>
      <c r="G1177" s="85" t="s">
        <v>217</v>
      </c>
      <c r="H1177" s="86" t="s">
        <v>17</v>
      </c>
      <c r="I1177" s="87">
        <v>1</v>
      </c>
      <c r="J1177" s="88">
        <v>6.8761145892427197E-2</v>
      </c>
      <c r="K1177" s="88">
        <v>6.930528263309628E-2</v>
      </c>
      <c r="L1177" s="88">
        <v>7.0051275216577863E-2</v>
      </c>
      <c r="M1177" s="88">
        <v>7.094933054989111E-2</v>
      </c>
      <c r="N1177" s="88">
        <v>7.3339708997830613E-2</v>
      </c>
      <c r="O1177" s="88">
        <v>7.6119796196025741E-2</v>
      </c>
      <c r="P1177" s="88">
        <v>7.8184598638474295E-2</v>
      </c>
      <c r="Q1177" s="88">
        <v>8.1394999999999995E-2</v>
      </c>
      <c r="R1177" s="88">
        <v>8.9430734229374947E-2</v>
      </c>
      <c r="S1177" s="88">
        <v>9.268717851396259E-2</v>
      </c>
      <c r="T1177" s="88">
        <v>0.10314035681396919</v>
      </c>
      <c r="U1177" s="88">
        <v>0.1164985485692942</v>
      </c>
      <c r="V1177" s="88">
        <v>0.14659163751046433</v>
      </c>
      <c r="W1177" s="88">
        <v>0.17500970268211813</v>
      </c>
      <c r="X1177" s="88">
        <v>0.20937480587709736</v>
      </c>
      <c r="Y1177" s="88">
        <v>0.23044545849707659</v>
      </c>
      <c r="Z1177" s="88">
        <v>0.1724050631961408</v>
      </c>
      <c r="AA1177" s="88">
        <v>0.18919999403960944</v>
      </c>
      <c r="AB1177" s="88">
        <v>0.27219756374088239</v>
      </c>
      <c r="AC1177" s="88">
        <v>0.36109482908600615</v>
      </c>
      <c r="AD1177" s="88">
        <v>0.2442091158026051</v>
      </c>
      <c r="AE1177" s="88">
        <v>0.21181531097891368</v>
      </c>
      <c r="AF1177" s="88">
        <v>0.19599008143383498</v>
      </c>
      <c r="AG1177" s="88">
        <v>0.21037021365426101</v>
      </c>
      <c r="AH1177" s="88">
        <v>0.21037021365426101</v>
      </c>
    </row>
    <row r="1178" spans="1:34" ht="14.25" x14ac:dyDescent="0.25">
      <c r="A1178" s="85" t="s">
        <v>10</v>
      </c>
      <c r="B1178" s="85" t="s">
        <v>11</v>
      </c>
      <c r="C1178" s="85" t="s">
        <v>198</v>
      </c>
      <c r="D1178" s="85" t="s">
        <v>206</v>
      </c>
      <c r="E1178" s="85" t="s">
        <v>94</v>
      </c>
      <c r="F1178" s="85" t="s">
        <v>94</v>
      </c>
      <c r="G1178" s="85" t="s">
        <v>218</v>
      </c>
      <c r="H1178" s="86" t="s">
        <v>16</v>
      </c>
      <c r="I1178" s="87">
        <v>25</v>
      </c>
      <c r="J1178" s="88">
        <v>8.9517112857449885E-2</v>
      </c>
      <c r="K1178" s="88">
        <v>9.1698190908477972E-2</v>
      </c>
      <c r="L1178" s="88">
        <v>9.2770794891790048E-2</v>
      </c>
      <c r="M1178" s="88">
        <v>9.4666195853171015E-2</v>
      </c>
      <c r="N1178" s="88">
        <v>9.6844958590075442E-2</v>
      </c>
      <c r="O1178" s="88">
        <v>9.5092894183494786E-2</v>
      </c>
      <c r="P1178" s="88">
        <v>0.10175706711040453</v>
      </c>
      <c r="Q1178" s="88">
        <v>0.10402086843452633</v>
      </c>
      <c r="R1178" s="88">
        <v>0.10825992720986781</v>
      </c>
      <c r="S1178" s="88">
        <v>0.10798472702029313</v>
      </c>
      <c r="T1178" s="88">
        <v>0.10649371840556043</v>
      </c>
      <c r="U1178" s="88">
        <v>0.10830184470911357</v>
      </c>
      <c r="V1178" s="88">
        <v>0.10582573364332605</v>
      </c>
      <c r="W1178" s="88">
        <v>0.11293660697676967</v>
      </c>
      <c r="X1178" s="88">
        <v>0.1140670814474281</v>
      </c>
      <c r="Y1178" s="88">
        <v>0.11313460387749667</v>
      </c>
      <c r="Z1178" s="88">
        <v>0.10383788934193997</v>
      </c>
      <c r="AA1178" s="88">
        <v>0.11258668398434096</v>
      </c>
      <c r="AB1178" s="88">
        <v>0.11440792270713813</v>
      </c>
      <c r="AC1178" s="88">
        <v>0.10712873202129641</v>
      </c>
      <c r="AD1178" s="88">
        <v>0.10187073462342155</v>
      </c>
      <c r="AE1178" s="88">
        <v>9.5215945721348227E-2</v>
      </c>
      <c r="AF1178" s="88">
        <v>8.7388940913466218E-2</v>
      </c>
      <c r="AG1178" s="88">
        <v>8.2416621701321219E-2</v>
      </c>
      <c r="AH1178" s="88">
        <v>8.2416621701321219E-2</v>
      </c>
    </row>
    <row r="1179" spans="1:34" ht="14.25" x14ac:dyDescent="0.25">
      <c r="A1179" s="85" t="s">
        <v>10</v>
      </c>
      <c r="B1179" s="85" t="s">
        <v>11</v>
      </c>
      <c r="C1179" s="85" t="s">
        <v>198</v>
      </c>
      <c r="D1179" s="85" t="s">
        <v>206</v>
      </c>
      <c r="E1179" s="85" t="s">
        <v>94</v>
      </c>
      <c r="F1179" s="85" t="s">
        <v>94</v>
      </c>
      <c r="G1179" s="85" t="s">
        <v>218</v>
      </c>
      <c r="H1179" s="86" t="s">
        <v>17</v>
      </c>
      <c r="I1179" s="87">
        <v>1</v>
      </c>
      <c r="J1179" s="88">
        <v>3.4889554952481644E-4</v>
      </c>
      <c r="K1179" s="88">
        <v>3.5165651117966419E-4</v>
      </c>
      <c r="L1179" s="88">
        <v>3.5544169377046085E-4</v>
      </c>
      <c r="M1179" s="88">
        <v>3.5999844606063064E-4</v>
      </c>
      <c r="N1179" s="88">
        <v>3.7212727828618515E-4</v>
      </c>
      <c r="O1179" s="88">
        <v>3.8623350118506826E-4</v>
      </c>
      <c r="P1179" s="88">
        <v>3.9671035367884867E-4</v>
      </c>
      <c r="Q1179" s="88">
        <v>4.1300000000000001E-4</v>
      </c>
      <c r="R1179" s="88">
        <v>4.537734902233782E-4</v>
      </c>
      <c r="S1179" s="88">
        <v>4.7029675933738625E-4</v>
      </c>
      <c r="T1179" s="88">
        <v>5.2333641334442261E-4</v>
      </c>
      <c r="U1179" s="88">
        <v>5.9111616879560795E-4</v>
      </c>
      <c r="V1179" s="88">
        <v>7.4380915648162389E-4</v>
      </c>
      <c r="W1179" s="88">
        <v>8.8800303713636956E-4</v>
      </c>
      <c r="X1179" s="88">
        <v>1.0623723180446124E-3</v>
      </c>
      <c r="Y1179" s="88">
        <v>1.1692852676367424E-3</v>
      </c>
      <c r="Z1179" s="88">
        <v>8.747870397445318E-4</v>
      </c>
      <c r="AA1179" s="88">
        <v>9.6000488406362426E-4</v>
      </c>
      <c r="AB1179" s="88">
        <v>1.3811363575770555E-3</v>
      </c>
      <c r="AC1179" s="88">
        <v>1.8322030150810312E-3</v>
      </c>
      <c r="AD1179" s="88">
        <v>1.2391223641068359E-3</v>
      </c>
      <c r="AE1179" s="88">
        <v>1.0747554940019821E-3</v>
      </c>
      <c r="AF1179" s="88">
        <v>9.9445793515785786E-4</v>
      </c>
      <c r="AG1179" s="88">
        <v>1.0674230387518865E-3</v>
      </c>
      <c r="AH1179" s="88">
        <v>1.0674230387518865E-3</v>
      </c>
    </row>
    <row r="1180" spans="1:34" ht="14.25" x14ac:dyDescent="0.25">
      <c r="A1180" s="85" t="s">
        <v>10</v>
      </c>
      <c r="B1180" s="85" t="s">
        <v>11</v>
      </c>
      <c r="C1180" s="85" t="s">
        <v>198</v>
      </c>
      <c r="D1180" s="85" t="s">
        <v>206</v>
      </c>
      <c r="E1180" s="85" t="s">
        <v>94</v>
      </c>
      <c r="F1180" s="85" t="s">
        <v>94</v>
      </c>
      <c r="G1180" s="85" t="s">
        <v>219</v>
      </c>
      <c r="H1180" s="86" t="s">
        <v>16</v>
      </c>
      <c r="I1180" s="87">
        <v>25</v>
      </c>
      <c r="J1180" s="88">
        <v>4.1364246192121925E-3</v>
      </c>
      <c r="K1180" s="88">
        <v>3.9624055631999992E-3</v>
      </c>
      <c r="L1180" s="88">
        <v>3.0083589442304903E-3</v>
      </c>
      <c r="M1180" s="88">
        <v>2.7266476053752699E-3</v>
      </c>
      <c r="N1180" s="88">
        <v>1.1524559489354785E-3</v>
      </c>
      <c r="O1180" s="88">
        <v>5.6490178389010373E-3</v>
      </c>
      <c r="P1180" s="88">
        <v>5.7365595707851019E-3</v>
      </c>
      <c r="Q1180" s="88">
        <v>2.9526541428235779E-3</v>
      </c>
      <c r="R1180" s="88">
        <v>3.4863041748626751E-3</v>
      </c>
      <c r="S1180" s="88">
        <v>2.7609363860527847E-3</v>
      </c>
      <c r="T1180" s="88">
        <v>1.0458504760860231E-3</v>
      </c>
      <c r="U1180" s="88">
        <v>1.1160562304973949E-3</v>
      </c>
      <c r="V1180" s="88">
        <v>1.1856623095476198E-3</v>
      </c>
      <c r="W1180" s="88">
        <v>1.1637787411671828E-3</v>
      </c>
      <c r="X1180" s="88">
        <v>1.3847755301102005E-3</v>
      </c>
      <c r="Y1180" s="88">
        <v>1.3443200310848957E-3</v>
      </c>
      <c r="Z1180" s="88">
        <v>5.3565472268431238E-3</v>
      </c>
      <c r="AA1180" s="88">
        <v>5.4248169908036169E-3</v>
      </c>
      <c r="AB1180" s="88">
        <v>1.4525703472460607E-3</v>
      </c>
      <c r="AC1180" s="88">
        <v>2.2251638628133391E-3</v>
      </c>
      <c r="AD1180" s="88">
        <v>2.2434278470531742E-3</v>
      </c>
      <c r="AE1180" s="88">
        <v>4.7120499190618972E-3</v>
      </c>
      <c r="AF1180" s="88">
        <v>3.9597638968524758E-3</v>
      </c>
      <c r="AG1180" s="88">
        <v>4.2459915584391345E-3</v>
      </c>
      <c r="AH1180" s="88">
        <v>1.1812875516569658E-3</v>
      </c>
    </row>
    <row r="1181" spans="1:34" ht="14.25" x14ac:dyDescent="0.25">
      <c r="A1181" s="85" t="s">
        <v>10</v>
      </c>
      <c r="B1181" s="85" t="s">
        <v>11</v>
      </c>
      <c r="C1181" s="85" t="s">
        <v>198</v>
      </c>
      <c r="D1181" s="85" t="s">
        <v>206</v>
      </c>
      <c r="E1181" s="85" t="s">
        <v>94</v>
      </c>
      <c r="F1181" s="85" t="s">
        <v>94</v>
      </c>
      <c r="G1181" s="85" t="s">
        <v>220</v>
      </c>
      <c r="H1181" s="86" t="s">
        <v>16</v>
      </c>
      <c r="I1181" s="87">
        <v>25</v>
      </c>
      <c r="J1181" s="88">
        <v>8.1602586239535105E-3</v>
      </c>
      <c r="K1181" s="88">
        <v>5.0132866440430303E-3</v>
      </c>
      <c r="L1181" s="88">
        <v>2.4360235565016627E-3</v>
      </c>
      <c r="M1181" s="88">
        <v>2.3784655269448655E-3</v>
      </c>
      <c r="N1181" s="88">
        <v>2.448993123513328E-3</v>
      </c>
      <c r="O1181" s="88">
        <v>2.5202465010166399E-3</v>
      </c>
      <c r="P1181" s="88">
        <v>2.4433628225757334E-3</v>
      </c>
      <c r="Q1181" s="88">
        <v>2.4301588509911269E-3</v>
      </c>
      <c r="R1181" s="88">
        <v>3.3296610310009369E-3</v>
      </c>
      <c r="S1181" s="88">
        <v>2.4943571682308524E-3</v>
      </c>
      <c r="T1181" s="88">
        <v>1.4687011254778406E-3</v>
      </c>
      <c r="U1181" s="88">
        <v>1.5775514532604365E-3</v>
      </c>
      <c r="V1181" s="88">
        <v>2.2180227572542646E-3</v>
      </c>
      <c r="W1181" s="88">
        <v>2.0474911179155508E-3</v>
      </c>
      <c r="X1181" s="88">
        <v>2.134750750224373E-3</v>
      </c>
      <c r="Y1181" s="88">
        <v>2.2443844055635518E-3</v>
      </c>
      <c r="Z1181" s="88">
        <v>8.6788880335125079E-3</v>
      </c>
      <c r="AA1181" s="88">
        <v>5.7586979538694575E-3</v>
      </c>
      <c r="AB1181" s="88">
        <v>2.5784759369067711E-3</v>
      </c>
      <c r="AC1181" s="88">
        <v>2.5216477025931925E-3</v>
      </c>
      <c r="AD1181" s="88">
        <v>2.2453446211231909E-3</v>
      </c>
      <c r="AE1181" s="88">
        <v>2.6528580758741226E-3</v>
      </c>
      <c r="AF1181" s="88">
        <v>2.85100910992445E-3</v>
      </c>
      <c r="AG1181" s="88">
        <v>2.5874296589264503E-3</v>
      </c>
      <c r="AH1181" s="88">
        <v>2.6301772342620295E-3</v>
      </c>
    </row>
    <row r="1182" spans="1:34" ht="14.25" x14ac:dyDescent="0.25">
      <c r="A1182" s="85" t="s">
        <v>10</v>
      </c>
      <c r="B1182" s="85" t="s">
        <v>11</v>
      </c>
      <c r="C1182" s="85" t="s">
        <v>198</v>
      </c>
      <c r="D1182" s="85" t="s">
        <v>206</v>
      </c>
      <c r="E1182" s="85" t="s">
        <v>221</v>
      </c>
      <c r="F1182" s="85" t="s">
        <v>222</v>
      </c>
      <c r="G1182" s="85" t="s">
        <v>585</v>
      </c>
      <c r="H1182" s="86" t="s">
        <v>16</v>
      </c>
      <c r="I1182" s="87">
        <v>25</v>
      </c>
      <c r="J1182" s="88">
        <v>2.5735022992499999E-2</v>
      </c>
      <c r="K1182" s="88">
        <v>2.6319453614999998E-2</v>
      </c>
      <c r="L1182" s="88">
        <v>2.6496276772500001E-2</v>
      </c>
      <c r="M1182" s="88">
        <v>2.7040289174999999E-2</v>
      </c>
      <c r="N1182" s="88">
        <v>2.6285101955000001E-2</v>
      </c>
      <c r="O1182" s="88">
        <v>2.7158705957500001E-2</v>
      </c>
      <c r="P1182" s="88">
        <v>2.7787007727499997E-2</v>
      </c>
      <c r="Q1182" s="88">
        <v>2.7531400292500001E-2</v>
      </c>
      <c r="R1182" s="88">
        <v>2.7166275625E-2</v>
      </c>
      <c r="S1182" s="88">
        <v>2.5225319999999999E-2</v>
      </c>
      <c r="T1182" s="88">
        <v>2.4649246074999999E-2</v>
      </c>
      <c r="U1182" s="88">
        <v>3.8494944939999999E-3</v>
      </c>
      <c r="V1182" s="88">
        <v>5.709791435499999E-4</v>
      </c>
      <c r="W1182" s="88">
        <v>4.5542283320466979E-4</v>
      </c>
      <c r="X1182" s="88">
        <v>4.906787748092642E-4</v>
      </c>
      <c r="Y1182" s="88">
        <v>4.52457520071784E-4</v>
      </c>
      <c r="Z1182" s="88">
        <v>4.5628363976689049E-4</v>
      </c>
      <c r="AA1182" s="88">
        <v>5.0117518647897806E-4</v>
      </c>
      <c r="AB1182" s="88">
        <v>4.8000810531108128E-4</v>
      </c>
      <c r="AC1182" s="88">
        <v>4.1151125242255853E-4</v>
      </c>
      <c r="AD1182" s="88">
        <v>4.4910891464906068E-4</v>
      </c>
      <c r="AE1182" s="88">
        <v>5.1466824833335694E-4</v>
      </c>
      <c r="AF1182" s="88">
        <v>3.7498683337935397E-4</v>
      </c>
      <c r="AG1182" s="88">
        <v>1.4706693534156248E-4</v>
      </c>
      <c r="AH1182" s="88">
        <v>1.7871347100000004E-4</v>
      </c>
    </row>
    <row r="1183" spans="1:34" ht="14.25" x14ac:dyDescent="0.25">
      <c r="A1183" s="85" t="s">
        <v>10</v>
      </c>
      <c r="B1183" s="85" t="s">
        <v>11</v>
      </c>
      <c r="C1183" s="85" t="s">
        <v>198</v>
      </c>
      <c r="D1183" s="85" t="s">
        <v>206</v>
      </c>
      <c r="E1183" s="85" t="s">
        <v>221</v>
      </c>
      <c r="F1183" s="85" t="s">
        <v>222</v>
      </c>
      <c r="G1183" s="85" t="s">
        <v>585</v>
      </c>
      <c r="H1183" s="86" t="s">
        <v>17</v>
      </c>
      <c r="I1183" s="87">
        <v>1</v>
      </c>
      <c r="J1183" s="88">
        <v>4.1648727045E-2</v>
      </c>
      <c r="K1183" s="88">
        <v>4.2594550623000001E-2</v>
      </c>
      <c r="L1183" s="88">
        <v>4.2880715489999999E-2</v>
      </c>
      <c r="M1183" s="88">
        <v>4.3761127529E-2</v>
      </c>
      <c r="N1183" s="88">
        <v>4.2538957008999997E-2</v>
      </c>
      <c r="O1183" s="88">
        <v>4.3952769409000003E-2</v>
      </c>
      <c r="P1183" s="88">
        <v>4.4969592629999999E-2</v>
      </c>
      <c r="Q1183" s="88">
        <v>4.4555925842000001E-2</v>
      </c>
      <c r="R1183" s="88">
        <v>4.3965019915999999E-2</v>
      </c>
      <c r="S1183" s="88">
        <v>4.0823840244000001E-2</v>
      </c>
      <c r="T1183" s="88">
        <v>2.8426369055000001E-2</v>
      </c>
      <c r="U1183" s="88">
        <v>0.26829993080467057</v>
      </c>
      <c r="V1183" s="88">
        <v>0.47546361238879659</v>
      </c>
      <c r="W1183" s="88">
        <v>0.38479278010453077</v>
      </c>
      <c r="X1183" s="88">
        <v>0.48290286689154505</v>
      </c>
      <c r="Y1183" s="88">
        <v>0.43830228050877751</v>
      </c>
      <c r="Z1183" s="88">
        <v>0.3997310251914129</v>
      </c>
      <c r="AA1183" s="88">
        <v>0.45563335970282287</v>
      </c>
      <c r="AB1183" s="88">
        <v>0.47860155961084377</v>
      </c>
      <c r="AC1183" s="88">
        <v>0.4085461206851414</v>
      </c>
      <c r="AD1183" s="88">
        <v>0.44122843653606092</v>
      </c>
      <c r="AE1183" s="88">
        <v>0.46980664291440905</v>
      </c>
      <c r="AF1183" s="88">
        <v>0.30634450079654363</v>
      </c>
      <c r="AG1183" s="88">
        <v>8.2627359431255206E-3</v>
      </c>
      <c r="AH1183" s="88">
        <v>6.5180245951666702E-3</v>
      </c>
    </row>
    <row r="1184" spans="1:34" ht="14.25" x14ac:dyDescent="0.25">
      <c r="A1184" s="85" t="s">
        <v>10</v>
      </c>
      <c r="B1184" s="85" t="s">
        <v>11</v>
      </c>
      <c r="C1184" s="85" t="s">
        <v>198</v>
      </c>
      <c r="D1184" s="85" t="s">
        <v>206</v>
      </c>
      <c r="E1184" s="85" t="s">
        <v>221</v>
      </c>
      <c r="F1184" s="85" t="s">
        <v>222</v>
      </c>
      <c r="G1184" s="85" t="s">
        <v>585</v>
      </c>
      <c r="H1184" s="86" t="s">
        <v>18</v>
      </c>
      <c r="I1184" s="87">
        <v>298</v>
      </c>
      <c r="J1184" s="88">
        <v>0</v>
      </c>
      <c r="K1184" s="88">
        <v>0</v>
      </c>
      <c r="L1184" s="88">
        <v>0</v>
      </c>
      <c r="M1184" s="88">
        <v>0</v>
      </c>
      <c r="N1184" s="88">
        <v>0</v>
      </c>
      <c r="O1184" s="88">
        <v>0</v>
      </c>
      <c r="P1184" s="88">
        <v>0</v>
      </c>
      <c r="Q1184" s="88">
        <v>0</v>
      </c>
      <c r="R1184" s="88">
        <v>0</v>
      </c>
      <c r="S1184" s="88">
        <v>0</v>
      </c>
      <c r="T1184" s="88">
        <v>0</v>
      </c>
      <c r="U1184" s="88">
        <v>3.9497672491719995E-4</v>
      </c>
      <c r="V1184" s="88">
        <v>8.1557627822320005E-4</v>
      </c>
      <c r="W1184" s="88">
        <v>6.6017139310312165E-4</v>
      </c>
      <c r="X1184" s="88">
        <v>8.3199641498528474E-4</v>
      </c>
      <c r="Y1184" s="88">
        <v>7.5407157473571967E-4</v>
      </c>
      <c r="Z1184" s="88">
        <v>6.8517062964052269E-4</v>
      </c>
      <c r="AA1184" s="88">
        <v>7.8369141949566421E-4</v>
      </c>
      <c r="AB1184" s="88">
        <v>8.2680619137104881E-4</v>
      </c>
      <c r="AC1184" s="88">
        <v>7.052109114876312E-4</v>
      </c>
      <c r="AD1184" s="88">
        <v>7.6197349508336091E-4</v>
      </c>
      <c r="AE1184" s="88">
        <v>8.0857405489072429E-4</v>
      </c>
      <c r="AF1184" s="88">
        <v>5.2503404250437932E-4</v>
      </c>
      <c r="AG1184" s="88">
        <v>4.8500938542849701E-6</v>
      </c>
      <c r="AH1184" s="88">
        <v>0</v>
      </c>
    </row>
    <row r="1185" spans="1:34" ht="14.25" x14ac:dyDescent="0.25">
      <c r="A1185" s="85" t="s">
        <v>10</v>
      </c>
      <c r="B1185" s="85" t="s">
        <v>11</v>
      </c>
      <c r="C1185" s="85" t="s">
        <v>198</v>
      </c>
      <c r="D1185" s="85" t="s">
        <v>206</v>
      </c>
      <c r="E1185" s="85" t="s">
        <v>221</v>
      </c>
      <c r="F1185" s="85" t="s">
        <v>223</v>
      </c>
      <c r="G1185" s="85" t="s">
        <v>586</v>
      </c>
      <c r="H1185" s="86" t="s">
        <v>16</v>
      </c>
      <c r="I1185" s="87">
        <v>25</v>
      </c>
      <c r="J1185" s="88">
        <v>1.9936028709249998E-3</v>
      </c>
      <c r="K1185" s="88">
        <v>2.03887668205E-3</v>
      </c>
      <c r="L1185" s="88">
        <v>2.052574558075E-3</v>
      </c>
      <c r="M1185" s="88">
        <v>2.0947173099E-3</v>
      </c>
      <c r="N1185" s="88">
        <v>2.0362155781750001E-3</v>
      </c>
      <c r="O1185" s="88">
        <v>2.1038906467500001E-3</v>
      </c>
      <c r="P1185" s="88">
        <v>2.1525630033249997E-3</v>
      </c>
      <c r="Q1185" s="88">
        <v>2.1327619828750001E-3</v>
      </c>
      <c r="R1185" s="88">
        <v>2.1044770427250002E-3</v>
      </c>
      <c r="S1185" s="88">
        <v>1.9541179500000001E-3</v>
      </c>
      <c r="T1185" s="88">
        <v>6.8794644999999998E-4</v>
      </c>
      <c r="U1185" s="88">
        <v>7.7368853810000004E-3</v>
      </c>
      <c r="V1185" s="88">
        <v>6.1441429060018898E-3</v>
      </c>
      <c r="W1185" s="88">
        <v>7.0314235958326204E-3</v>
      </c>
      <c r="X1185" s="88">
        <v>6.4854299010214432E-3</v>
      </c>
      <c r="Y1185" s="88">
        <v>5.1537490505808086E-3</v>
      </c>
      <c r="Z1185" s="88">
        <v>4.9210634012003887E-3</v>
      </c>
      <c r="AA1185" s="88">
        <v>3.6653333859826354E-3</v>
      </c>
      <c r="AB1185" s="88">
        <v>3.8960651398170644E-3</v>
      </c>
      <c r="AC1185" s="88">
        <v>6.5846733105382445E-3</v>
      </c>
      <c r="AD1185" s="88">
        <v>5.9049067980243859E-3</v>
      </c>
      <c r="AE1185" s="88">
        <v>5.1165794329009412E-3</v>
      </c>
      <c r="AF1185" s="88">
        <v>5.3317859044425438E-3</v>
      </c>
      <c r="AG1185" s="88">
        <v>5.8049679269505444E-3</v>
      </c>
      <c r="AH1185" s="88">
        <v>6.3707254488467287E-3</v>
      </c>
    </row>
    <row r="1186" spans="1:34" ht="14.25" x14ac:dyDescent="0.25">
      <c r="A1186" s="85" t="s">
        <v>10</v>
      </c>
      <c r="B1186" s="85" t="s">
        <v>11</v>
      </c>
      <c r="C1186" s="85" t="s">
        <v>198</v>
      </c>
      <c r="D1186" s="85" t="s">
        <v>206</v>
      </c>
      <c r="E1186" s="85" t="s">
        <v>221</v>
      </c>
      <c r="F1186" s="85" t="s">
        <v>223</v>
      </c>
      <c r="G1186" s="85" t="s">
        <v>586</v>
      </c>
      <c r="H1186" s="86" t="s">
        <v>17</v>
      </c>
      <c r="I1186" s="87">
        <v>1</v>
      </c>
      <c r="J1186" s="88">
        <v>4.9612937211999997E-2</v>
      </c>
      <c r="K1186" s="88">
        <v>5.0739624368000003E-2</v>
      </c>
      <c r="L1186" s="88">
        <v>5.1080510645999999E-2</v>
      </c>
      <c r="M1186" s="88">
        <v>5.2129278047000002E-2</v>
      </c>
      <c r="N1186" s="88">
        <v>5.0673399954999997E-2</v>
      </c>
      <c r="O1186" s="88">
        <v>5.2357566334000002E-2</v>
      </c>
      <c r="P1186" s="88">
        <v>5.3568829924E-2</v>
      </c>
      <c r="Q1186" s="88">
        <v>5.3076060377000002E-2</v>
      </c>
      <c r="R1186" s="88">
        <v>5.2372159424000003E-2</v>
      </c>
      <c r="S1186" s="88">
        <v>4.8630312772999999E-2</v>
      </c>
      <c r="T1186" s="88">
        <v>5.3782854694000001E-2</v>
      </c>
      <c r="U1186" s="88">
        <v>0.11509777426987831</v>
      </c>
      <c r="V1186" s="88">
        <v>0.11366262231512352</v>
      </c>
      <c r="W1186" s="88">
        <v>0.11766239712483063</v>
      </c>
      <c r="X1186" s="88">
        <v>0.11424937839990744</v>
      </c>
      <c r="Y1186" s="88">
        <v>0.11091560783840283</v>
      </c>
      <c r="Z1186" s="88">
        <v>0.10201488606503359</v>
      </c>
      <c r="AA1186" s="88">
        <v>8.273870254147131E-2</v>
      </c>
      <c r="AB1186" s="88">
        <v>8.9381654330269317E-2</v>
      </c>
      <c r="AC1186" s="88">
        <v>0.12658828085182605</v>
      </c>
      <c r="AD1186" s="88">
        <v>0.10871487890688754</v>
      </c>
      <c r="AE1186" s="88">
        <v>0.10133374346334864</v>
      </c>
      <c r="AF1186" s="88">
        <v>0.10409643699117031</v>
      </c>
      <c r="AG1186" s="88">
        <v>0.10535637596980232</v>
      </c>
      <c r="AH1186" s="88">
        <v>0.11158271345612526</v>
      </c>
    </row>
    <row r="1187" spans="1:34" ht="14.25" x14ac:dyDescent="0.25">
      <c r="A1187" s="85" t="s">
        <v>10</v>
      </c>
      <c r="B1187" s="85" t="s">
        <v>11</v>
      </c>
      <c r="C1187" s="85" t="s">
        <v>198</v>
      </c>
      <c r="D1187" s="85" t="s">
        <v>206</v>
      </c>
      <c r="E1187" s="85" t="s">
        <v>221</v>
      </c>
      <c r="F1187" s="85" t="s">
        <v>223</v>
      </c>
      <c r="G1187" s="85" t="s">
        <v>586</v>
      </c>
      <c r="H1187" s="86" t="s">
        <v>18</v>
      </c>
      <c r="I1187" s="87">
        <v>298</v>
      </c>
      <c r="J1187" s="88">
        <v>4.9644613493540005E-3</v>
      </c>
      <c r="K1187" s="88">
        <v>5.0772020002900001E-3</v>
      </c>
      <c r="L1187" s="88">
        <v>5.1113123926820004E-3</v>
      </c>
      <c r="M1187" s="88">
        <v>5.216256093244E-3</v>
      </c>
      <c r="N1187" s="88">
        <v>5.0705753307819998E-3</v>
      </c>
      <c r="O1187" s="88">
        <v>5.2390994975059996E-3</v>
      </c>
      <c r="P1187" s="88">
        <v>5.3603031916940004E-3</v>
      </c>
      <c r="Q1187" s="88">
        <v>5.3109947751640001E-3</v>
      </c>
      <c r="R1187" s="88">
        <v>5.240559738033999E-3</v>
      </c>
      <c r="S1187" s="88">
        <v>4.8661361680000003E-3</v>
      </c>
      <c r="T1187" s="88">
        <v>9.6588057999999997E-4</v>
      </c>
      <c r="U1187" s="88">
        <v>3.3596919418339997E-4</v>
      </c>
      <c r="V1187" s="88">
        <v>3.0338320283163371E-4</v>
      </c>
      <c r="W1187" s="88">
        <v>3.1663313084789971E-4</v>
      </c>
      <c r="X1187" s="88">
        <v>2.8272575959421175E-4</v>
      </c>
      <c r="Y1187" s="88">
        <v>3.030706497075367E-4</v>
      </c>
      <c r="Z1187" s="88">
        <v>2.7044398341764239E-4</v>
      </c>
      <c r="AA1187" s="88">
        <v>2.2092949346785168E-4</v>
      </c>
      <c r="AB1187" s="88">
        <v>2.4561648358757839E-4</v>
      </c>
      <c r="AC1187" s="88">
        <v>3.3163396261619548E-4</v>
      </c>
      <c r="AD1187" s="88">
        <v>2.7951197648642468E-4</v>
      </c>
      <c r="AE1187" s="88">
        <v>2.5622747488135455E-4</v>
      </c>
      <c r="AF1187" s="88">
        <v>2.6574379075318416E-4</v>
      </c>
      <c r="AG1187" s="88">
        <v>2.6078133038996628E-4</v>
      </c>
      <c r="AH1187" s="88">
        <v>2.8666322266133326E-4</v>
      </c>
    </row>
    <row r="1188" spans="1:34" ht="14.25" x14ac:dyDescent="0.25">
      <c r="A1188" s="85" t="s">
        <v>10</v>
      </c>
      <c r="B1188" s="85" t="s">
        <v>11</v>
      </c>
      <c r="C1188" s="85" t="s">
        <v>198</v>
      </c>
      <c r="D1188" s="85" t="s">
        <v>206</v>
      </c>
      <c r="E1188" s="85" t="s">
        <v>221</v>
      </c>
      <c r="F1188" s="85" t="s">
        <v>223</v>
      </c>
      <c r="G1188" s="85" t="s">
        <v>621</v>
      </c>
      <c r="H1188" s="86" t="s">
        <v>16</v>
      </c>
      <c r="I1188" s="87">
        <v>25</v>
      </c>
      <c r="J1188" s="88">
        <v>2.6229065216818257E-3</v>
      </c>
      <c r="K1188" s="88">
        <v>2.2248438980161408E-3</v>
      </c>
      <c r="L1188" s="88">
        <v>2.9260035762530816E-3</v>
      </c>
      <c r="M1188" s="88">
        <v>3.1830777443911441E-3</v>
      </c>
      <c r="N1188" s="88">
        <v>3.1189521650568874E-3</v>
      </c>
      <c r="O1188" s="88">
        <v>2.8978627205252911E-3</v>
      </c>
      <c r="P1188" s="88">
        <v>2.5701433843378359E-3</v>
      </c>
      <c r="Q1188" s="88">
        <v>2.5709929862464849E-3</v>
      </c>
      <c r="R1188" s="88">
        <v>2.9207133225079467E-3</v>
      </c>
      <c r="S1188" s="88">
        <v>2.875336292639905E-3</v>
      </c>
      <c r="T1188" s="88">
        <v>2.9595844020532933E-3</v>
      </c>
      <c r="U1188" s="88">
        <v>2.9091130829058749E-3</v>
      </c>
      <c r="V1188" s="88">
        <v>2.3697585406251099E-2</v>
      </c>
      <c r="W1188" s="88">
        <v>2.4256625457302276E-2</v>
      </c>
      <c r="X1188" s="88">
        <v>3.1087862167026512E-2</v>
      </c>
      <c r="Y1188" s="88">
        <v>2.1424296039209423E-2</v>
      </c>
      <c r="Z1188" s="88">
        <v>2.5055161905240229E-2</v>
      </c>
      <c r="AA1188" s="88">
        <v>1.6205184596974256E-2</v>
      </c>
      <c r="AB1188" s="88">
        <v>2.0829647494450137E-2</v>
      </c>
      <c r="AC1188" s="88">
        <v>1.9218456406784976E-2</v>
      </c>
      <c r="AD1188" s="88">
        <v>1.8704407142690994E-2</v>
      </c>
      <c r="AE1188" s="88">
        <v>1.5031391947872057E-2</v>
      </c>
      <c r="AF1188" s="88">
        <v>1.7661028559298034E-2</v>
      </c>
      <c r="AG1188" s="88">
        <v>1.4530336590585148E-2</v>
      </c>
      <c r="AH1188" s="88">
        <v>1.5282144258054062E-2</v>
      </c>
    </row>
    <row r="1189" spans="1:34" ht="14.25" x14ac:dyDescent="0.25">
      <c r="A1189" s="85" t="s">
        <v>10</v>
      </c>
      <c r="B1189" s="85" t="s">
        <v>11</v>
      </c>
      <c r="C1189" s="85" t="s">
        <v>198</v>
      </c>
      <c r="D1189" s="85" t="s">
        <v>206</v>
      </c>
      <c r="E1189" s="85" t="s">
        <v>221</v>
      </c>
      <c r="F1189" s="85" t="s">
        <v>223</v>
      </c>
      <c r="G1189" s="85" t="s">
        <v>621</v>
      </c>
      <c r="H1189" s="86" t="s">
        <v>17</v>
      </c>
      <c r="I1189" s="87">
        <v>1</v>
      </c>
      <c r="J1189" s="88">
        <v>0.27813300755914089</v>
      </c>
      <c r="K1189" s="88">
        <v>0.23592244694563161</v>
      </c>
      <c r="L1189" s="88">
        <v>0.31027341922587676</v>
      </c>
      <c r="M1189" s="88">
        <v>0.33753356401523699</v>
      </c>
      <c r="N1189" s="88">
        <v>0.33073368758263233</v>
      </c>
      <c r="O1189" s="88">
        <v>0.30728936288450182</v>
      </c>
      <c r="P1189" s="88">
        <v>0.27253800447518417</v>
      </c>
      <c r="Q1189" s="88">
        <v>0.27262809626157725</v>
      </c>
      <c r="R1189" s="88">
        <v>0.30971244071874265</v>
      </c>
      <c r="S1189" s="88">
        <v>0.30490066047153558</v>
      </c>
      <c r="T1189" s="88">
        <v>0.31383432999373118</v>
      </c>
      <c r="U1189" s="88">
        <v>0.308482351311339</v>
      </c>
      <c r="V1189" s="88">
        <v>0.30901447219082845</v>
      </c>
      <c r="W1189" s="88">
        <v>0.32770666827506512</v>
      </c>
      <c r="X1189" s="88">
        <v>0.30126123440679209</v>
      </c>
      <c r="Y1189" s="88">
        <v>0.29228445921010182</v>
      </c>
      <c r="Z1189" s="88">
        <v>0.2919907143422889</v>
      </c>
      <c r="AA1189" s="88">
        <v>0.23424655825776247</v>
      </c>
      <c r="AB1189" s="88">
        <v>0.2359184587225861</v>
      </c>
      <c r="AC1189" s="88">
        <v>0.20531589872349551</v>
      </c>
      <c r="AD1189" s="88">
        <v>0.19835610012904406</v>
      </c>
      <c r="AE1189" s="88">
        <v>0.16829783536180321</v>
      </c>
      <c r="AF1189" s="88">
        <v>0.17671845671025777</v>
      </c>
      <c r="AG1189" s="88">
        <v>0.16548849400271737</v>
      </c>
      <c r="AH1189" s="88">
        <v>0.18231986523941834</v>
      </c>
    </row>
    <row r="1190" spans="1:34" ht="14.25" x14ac:dyDescent="0.25">
      <c r="A1190" s="85" t="s">
        <v>10</v>
      </c>
      <c r="B1190" s="85" t="s">
        <v>11</v>
      </c>
      <c r="C1190" s="85" t="s">
        <v>198</v>
      </c>
      <c r="D1190" s="85" t="s">
        <v>206</v>
      </c>
      <c r="E1190" s="85" t="s">
        <v>221</v>
      </c>
      <c r="F1190" s="85" t="s">
        <v>223</v>
      </c>
      <c r="G1190" s="85" t="s">
        <v>621</v>
      </c>
      <c r="H1190" s="86" t="s">
        <v>18</v>
      </c>
      <c r="I1190" s="87">
        <v>298</v>
      </c>
      <c r="J1190" s="88">
        <v>1.5632522869223685E-4</v>
      </c>
      <c r="K1190" s="88">
        <v>1.3260069632176202E-4</v>
      </c>
      <c r="L1190" s="88">
        <v>1.7438981314468367E-4</v>
      </c>
      <c r="M1190" s="88">
        <v>1.8971143356571221E-4</v>
      </c>
      <c r="N1190" s="88">
        <v>1.8588954903739046E-4</v>
      </c>
      <c r="O1190" s="88">
        <v>1.7271261814330732E-4</v>
      </c>
      <c r="P1190" s="88">
        <v>1.5318054570653502E-4</v>
      </c>
      <c r="Q1190" s="88">
        <v>1.5323118198029049E-4</v>
      </c>
      <c r="R1190" s="88">
        <v>1.7407451402147363E-4</v>
      </c>
      <c r="S1190" s="88">
        <v>1.7137004304133832E-4</v>
      </c>
      <c r="T1190" s="88">
        <v>1.7639123036237628E-4</v>
      </c>
      <c r="U1190" s="88">
        <v>1.7338313974119015E-4</v>
      </c>
      <c r="V1190" s="88">
        <v>4.1605313746873431E-3</v>
      </c>
      <c r="W1190" s="88">
        <v>1.9675876524166992E-4</v>
      </c>
      <c r="X1190" s="88">
        <v>1.7673347127248175E-4</v>
      </c>
      <c r="Y1190" s="88">
        <v>1.6384350469746277E-4</v>
      </c>
      <c r="Z1190" s="88">
        <v>1.5293102279070306E-4</v>
      </c>
      <c r="AA1190" s="88">
        <v>1.1389360993365838E-4</v>
      </c>
      <c r="AB1190" s="88">
        <v>1.251817083196257E-4</v>
      </c>
      <c r="AC1190" s="88">
        <v>1.0830745781101867E-4</v>
      </c>
      <c r="AD1190" s="88">
        <v>1.0172341082860109E-4</v>
      </c>
      <c r="AE1190" s="88">
        <v>9.0592439677570207E-5</v>
      </c>
      <c r="AF1190" s="88">
        <v>9.8505233682137002E-5</v>
      </c>
      <c r="AG1190" s="88">
        <v>9.0371937160713893E-5</v>
      </c>
      <c r="AH1190" s="88">
        <v>1.1209723345099635E-4</v>
      </c>
    </row>
    <row r="1191" spans="1:34" ht="14.25" x14ac:dyDescent="0.25">
      <c r="A1191" s="85" t="s">
        <v>10</v>
      </c>
      <c r="B1191" s="85" t="s">
        <v>11</v>
      </c>
      <c r="C1191" s="85" t="s">
        <v>198</v>
      </c>
      <c r="D1191" s="85" t="s">
        <v>206</v>
      </c>
      <c r="E1191" s="85" t="s">
        <v>221</v>
      </c>
      <c r="F1191" s="85" t="s">
        <v>224</v>
      </c>
      <c r="G1191" s="85" t="s">
        <v>587</v>
      </c>
      <c r="H1191" s="86" t="s">
        <v>16</v>
      </c>
      <c r="I1191" s="87">
        <v>25</v>
      </c>
      <c r="J1191" s="88">
        <v>4.5232040474999999E-2</v>
      </c>
      <c r="K1191" s="88">
        <v>2.0762200655250002E-2</v>
      </c>
      <c r="L1191" s="88">
        <v>1.9246996146250001E-2</v>
      </c>
      <c r="M1191" s="88">
        <v>1.515453931475E-2</v>
      </c>
      <c r="N1191" s="88">
        <v>1.18517235155E-2</v>
      </c>
      <c r="O1191" s="88">
        <v>2.0217489580000001E-2</v>
      </c>
      <c r="P1191" s="88">
        <v>2.0255361983999999E-2</v>
      </c>
      <c r="Q1191" s="88">
        <v>2.0574533218499998E-2</v>
      </c>
      <c r="R1191" s="88">
        <v>1.6645071157499997E-2</v>
      </c>
      <c r="S1191" s="88">
        <v>8.0668612499999997E-3</v>
      </c>
      <c r="T1191" s="88">
        <v>7.9292867750000006E-3</v>
      </c>
      <c r="U1191" s="88">
        <v>0.1061701662025</v>
      </c>
      <c r="V1191" s="88">
        <v>4.6422443476097315E-2</v>
      </c>
      <c r="W1191" s="88">
        <v>3.5313683556375063E-2</v>
      </c>
      <c r="X1191" s="88">
        <v>4.0511713041627102E-2</v>
      </c>
      <c r="Y1191" s="88">
        <v>3.6644823242945601E-2</v>
      </c>
      <c r="Z1191" s="88">
        <v>3.3883714031907791E-2</v>
      </c>
      <c r="AA1191" s="88">
        <v>5.0032195691548959E-2</v>
      </c>
      <c r="AB1191" s="88">
        <v>2.8109344665652687E-2</v>
      </c>
      <c r="AC1191" s="88">
        <v>5.4161825085850226E-2</v>
      </c>
      <c r="AD1191" s="88">
        <v>4.085416801636936E-2</v>
      </c>
      <c r="AE1191" s="88">
        <v>3.0078267189999997E-2</v>
      </c>
      <c r="AF1191" s="88">
        <v>7.3574305015462999E-2</v>
      </c>
      <c r="AG1191" s="88">
        <v>0.128371930259742</v>
      </c>
      <c r="AH1191" s="88">
        <v>0.14318000246114568</v>
      </c>
    </row>
    <row r="1192" spans="1:34" ht="14.25" x14ac:dyDescent="0.25">
      <c r="A1192" s="85" t="s">
        <v>10</v>
      </c>
      <c r="B1192" s="85" t="s">
        <v>11</v>
      </c>
      <c r="C1192" s="85" t="s">
        <v>198</v>
      </c>
      <c r="D1192" s="85" t="s">
        <v>206</v>
      </c>
      <c r="E1192" s="85" t="s">
        <v>221</v>
      </c>
      <c r="F1192" s="85" t="s">
        <v>224</v>
      </c>
      <c r="G1192" s="85" t="s">
        <v>587</v>
      </c>
      <c r="H1192" s="86" t="s">
        <v>17</v>
      </c>
      <c r="I1192" s="87">
        <v>1</v>
      </c>
      <c r="J1192" s="88">
        <v>0</v>
      </c>
      <c r="K1192" s="88">
        <v>0</v>
      </c>
      <c r="L1192" s="88">
        <v>0</v>
      </c>
      <c r="M1192" s="88">
        <v>0</v>
      </c>
      <c r="N1192" s="88">
        <v>0</v>
      </c>
      <c r="O1192" s="88">
        <v>0</v>
      </c>
      <c r="P1192" s="88">
        <v>0</v>
      </c>
      <c r="Q1192" s="88">
        <v>0</v>
      </c>
      <c r="R1192" s="88">
        <v>0</v>
      </c>
      <c r="S1192" s="88">
        <v>0</v>
      </c>
      <c r="T1192" s="88">
        <v>0</v>
      </c>
      <c r="U1192" s="88">
        <v>2.2387487844920557E-4</v>
      </c>
      <c r="V1192" s="88">
        <v>1.1016660547932001E-5</v>
      </c>
      <c r="W1192" s="88">
        <v>2.1299999999999999E-8</v>
      </c>
      <c r="X1192" s="88">
        <v>2.2609999999999999E-5</v>
      </c>
      <c r="Y1192" s="88">
        <v>6.9790999999999998E-6</v>
      </c>
      <c r="Z1192" s="88">
        <v>7.3080187999999997E-3</v>
      </c>
      <c r="AA1192" s="88">
        <v>1.6800028999999998E-2</v>
      </c>
      <c r="AB1192" s="88">
        <v>1.6758011E-2</v>
      </c>
      <c r="AC1192" s="88">
        <v>1.7997340010000001E-2</v>
      </c>
      <c r="AD1192" s="88">
        <v>3.64343E-3</v>
      </c>
      <c r="AE1192" s="88">
        <v>2.4536000000000002E-4</v>
      </c>
      <c r="AF1192" s="88">
        <v>1.7210000000000001E-4</v>
      </c>
      <c r="AG1192" s="88">
        <v>2.1880000000000001E-5</v>
      </c>
      <c r="AH1192" s="88">
        <v>2.4459583789999999E-4</v>
      </c>
    </row>
    <row r="1193" spans="1:34" ht="14.25" x14ac:dyDescent="0.25">
      <c r="A1193" s="85" t="s">
        <v>10</v>
      </c>
      <c r="B1193" s="85" t="s">
        <v>11</v>
      </c>
      <c r="C1193" s="85" t="s">
        <v>198</v>
      </c>
      <c r="D1193" s="85" t="s">
        <v>206</v>
      </c>
      <c r="E1193" s="85" t="s">
        <v>221</v>
      </c>
      <c r="F1193" s="85" t="s">
        <v>224</v>
      </c>
      <c r="G1193" s="85" t="s">
        <v>587</v>
      </c>
      <c r="H1193" s="86" t="s">
        <v>18</v>
      </c>
      <c r="I1193" s="87">
        <v>298</v>
      </c>
      <c r="J1193" s="88">
        <v>0</v>
      </c>
      <c r="K1193" s="88">
        <v>0</v>
      </c>
      <c r="L1193" s="88">
        <v>0</v>
      </c>
      <c r="M1193" s="88">
        <v>0</v>
      </c>
      <c r="N1193" s="88">
        <v>0</v>
      </c>
      <c r="O1193" s="88">
        <v>0</v>
      </c>
      <c r="P1193" s="88">
        <v>0</v>
      </c>
      <c r="Q1193" s="88">
        <v>0</v>
      </c>
      <c r="R1193" s="88">
        <v>0</v>
      </c>
      <c r="S1193" s="88">
        <v>0</v>
      </c>
      <c r="T1193" s="88">
        <v>0</v>
      </c>
      <c r="U1193" s="88">
        <v>1.4779289092618001E-3</v>
      </c>
      <c r="V1193" s="88">
        <v>1.2159129049192401E-4</v>
      </c>
      <c r="W1193" s="88">
        <v>1.03704E-4</v>
      </c>
      <c r="X1193" s="88">
        <v>0</v>
      </c>
      <c r="Y1193" s="88">
        <v>0</v>
      </c>
      <c r="Z1193" s="88">
        <v>0</v>
      </c>
      <c r="AA1193" s="88">
        <v>0</v>
      </c>
      <c r="AB1193" s="88">
        <v>0</v>
      </c>
      <c r="AC1193" s="88">
        <v>4.6845599999999989E-6</v>
      </c>
      <c r="AD1193" s="88">
        <v>8.3082400000000006E-6</v>
      </c>
      <c r="AE1193" s="88">
        <v>1.9176300000000005E-5</v>
      </c>
      <c r="AF1193" s="88">
        <v>5.29844E-5</v>
      </c>
      <c r="AG1193" s="88">
        <v>3.1885999999999999E-5</v>
      </c>
      <c r="AH1193" s="88">
        <v>3.6996699999999998E-5</v>
      </c>
    </row>
    <row r="1194" spans="1:34" ht="14.25" x14ac:dyDescent="0.25">
      <c r="A1194" s="85" t="s">
        <v>10</v>
      </c>
      <c r="B1194" s="85" t="s">
        <v>11</v>
      </c>
      <c r="C1194" s="85" t="s">
        <v>198</v>
      </c>
      <c r="D1194" s="85" t="s">
        <v>206</v>
      </c>
      <c r="E1194" s="85" t="s">
        <v>221</v>
      </c>
      <c r="F1194" s="85" t="s">
        <v>224</v>
      </c>
      <c r="G1194" s="85" t="s">
        <v>588</v>
      </c>
      <c r="H1194" s="86" t="s">
        <v>16</v>
      </c>
      <c r="I1194" s="87">
        <v>25</v>
      </c>
      <c r="J1194" s="88">
        <v>1.8382495435750001E-2</v>
      </c>
      <c r="K1194" s="88">
        <v>9.1034202142500006E-3</v>
      </c>
      <c r="L1194" s="88">
        <v>1.536718770375E-2</v>
      </c>
      <c r="M1194" s="88">
        <v>5.6927063697500002E-3</v>
      </c>
      <c r="N1194" s="88">
        <v>2.5248782557500001E-3</v>
      </c>
      <c r="O1194" s="88">
        <v>3.0287832222499998E-3</v>
      </c>
      <c r="P1194" s="88">
        <v>3.2489255905000002E-3</v>
      </c>
      <c r="Q1194" s="88">
        <v>2.8582525800000002E-3</v>
      </c>
      <c r="R1194" s="88">
        <v>2.710412357E-3</v>
      </c>
      <c r="S1194" s="88">
        <v>2.7540160849999998E-2</v>
      </c>
      <c r="T1194" s="88">
        <v>4.45933545E-3</v>
      </c>
      <c r="U1194" s="88">
        <v>1.207681663125E-3</v>
      </c>
      <c r="V1194" s="88">
        <v>1.2942391355829184E-3</v>
      </c>
      <c r="W1194" s="88">
        <v>1.4277072698700001E-3</v>
      </c>
      <c r="X1194" s="88">
        <v>1.3472644297325002E-3</v>
      </c>
      <c r="Y1194" s="88">
        <v>1.3446342216424999E-3</v>
      </c>
      <c r="Z1194" s="88">
        <v>1.3470284678249998E-3</v>
      </c>
      <c r="AA1194" s="88">
        <v>1.4272842501675E-3</v>
      </c>
      <c r="AB1194" s="88">
        <v>1.4926565333174999E-3</v>
      </c>
      <c r="AC1194" s="88">
        <v>1.4344016756224999E-3</v>
      </c>
      <c r="AD1194" s="88">
        <v>2.2782511798375002E-3</v>
      </c>
      <c r="AE1194" s="88">
        <v>1.3454384490110001E-3</v>
      </c>
      <c r="AF1194" s="88">
        <v>1.6389205366712351E-3</v>
      </c>
      <c r="AG1194" s="88">
        <v>1.3776954565648217E-3</v>
      </c>
      <c r="AH1194" s="88">
        <v>1.3116949005640044E-3</v>
      </c>
    </row>
    <row r="1195" spans="1:34" ht="14.25" x14ac:dyDescent="0.25">
      <c r="A1195" s="85" t="s">
        <v>10</v>
      </c>
      <c r="B1195" s="85" t="s">
        <v>11</v>
      </c>
      <c r="C1195" s="85" t="s">
        <v>198</v>
      </c>
      <c r="D1195" s="85" t="s">
        <v>206</v>
      </c>
      <c r="E1195" s="85" t="s">
        <v>221</v>
      </c>
      <c r="F1195" s="85" t="s">
        <v>224</v>
      </c>
      <c r="G1195" s="85" t="s">
        <v>589</v>
      </c>
      <c r="H1195" s="86" t="s">
        <v>17</v>
      </c>
      <c r="I1195" s="87">
        <v>1</v>
      </c>
      <c r="J1195" s="88">
        <v>0.29421577619</v>
      </c>
      <c r="K1195" s="88">
        <v>0.30089728216</v>
      </c>
      <c r="L1195" s="88">
        <v>0.30291881378000002</v>
      </c>
      <c r="M1195" s="88">
        <v>0.30913823822999997</v>
      </c>
      <c r="N1195" s="88">
        <v>0.30050455662999997</v>
      </c>
      <c r="O1195" s="88">
        <v>0.31049203866000002</v>
      </c>
      <c r="P1195" s="88">
        <v>0.31767510173000002</v>
      </c>
      <c r="Q1195" s="88">
        <v>0.31475286848</v>
      </c>
      <c r="R1195" s="88">
        <v>0.31057857893000002</v>
      </c>
      <c r="S1195" s="88">
        <v>0.28838859425000002</v>
      </c>
      <c r="T1195" s="88">
        <v>0.36482694625000001</v>
      </c>
      <c r="U1195" s="88">
        <v>0.28673749474399396</v>
      </c>
      <c r="V1195" s="88">
        <v>0.30977457701724154</v>
      </c>
      <c r="W1195" s="88">
        <v>0.30728208911914345</v>
      </c>
      <c r="X1195" s="88">
        <v>0.27523724999999999</v>
      </c>
      <c r="Y1195" s="88">
        <v>0.24071672703397878</v>
      </c>
      <c r="Z1195" s="88">
        <v>0.22054455841134671</v>
      </c>
      <c r="AA1195" s="88">
        <v>0.19480233488001603</v>
      </c>
      <c r="AB1195" s="88">
        <v>0.16729381757365111</v>
      </c>
      <c r="AC1195" s="88">
        <v>0.15211867054370626</v>
      </c>
      <c r="AD1195" s="88">
        <v>0.14801608536415722</v>
      </c>
      <c r="AE1195" s="88">
        <v>0.15883678393268563</v>
      </c>
      <c r="AF1195" s="88">
        <v>0.15191810184946725</v>
      </c>
      <c r="AG1195" s="88">
        <v>0.14773834144086453</v>
      </c>
      <c r="AH1195" s="88">
        <v>0.1519337994436086</v>
      </c>
    </row>
    <row r="1196" spans="1:34" ht="14.25" x14ac:dyDescent="0.25">
      <c r="A1196" s="85" t="s">
        <v>10</v>
      </c>
      <c r="B1196" s="85" t="s">
        <v>11</v>
      </c>
      <c r="C1196" s="85" t="s">
        <v>198</v>
      </c>
      <c r="D1196" s="85" t="s">
        <v>206</v>
      </c>
      <c r="E1196" s="85" t="s">
        <v>225</v>
      </c>
      <c r="F1196" s="85" t="s">
        <v>94</v>
      </c>
      <c r="G1196" s="85" t="s">
        <v>692</v>
      </c>
      <c r="H1196" s="86" t="s">
        <v>16</v>
      </c>
      <c r="I1196" s="87">
        <v>25</v>
      </c>
      <c r="J1196" s="88">
        <v>4.4116831537500101</v>
      </c>
      <c r="K1196" s="88">
        <v>4.4766583781901632</v>
      </c>
      <c r="L1196" s="88">
        <v>4.8168123640534182</v>
      </c>
      <c r="M1196" s="88">
        <v>4.5783496189582431</v>
      </c>
      <c r="N1196" s="88">
        <v>4.661000294438808</v>
      </c>
      <c r="O1196" s="88">
        <v>4.7122154968249248</v>
      </c>
      <c r="P1196" s="88">
        <v>4.8672197375264439</v>
      </c>
      <c r="Q1196" s="88">
        <v>4.8407416985590404</v>
      </c>
      <c r="R1196" s="88">
        <v>4.9239238102433438</v>
      </c>
      <c r="S1196" s="88">
        <v>4.9663733820233489</v>
      </c>
      <c r="T1196" s="88">
        <v>4.9403304938206469</v>
      </c>
      <c r="U1196" s="88">
        <v>4.9357922291347913</v>
      </c>
      <c r="V1196" s="88">
        <v>4.8418763117297292</v>
      </c>
      <c r="W1196" s="88">
        <v>4.8504078442076777</v>
      </c>
      <c r="X1196" s="88">
        <v>4.8709243678640322</v>
      </c>
      <c r="Y1196" s="88">
        <v>4.9396039271471643</v>
      </c>
      <c r="Z1196" s="88">
        <v>4.9514282175425608</v>
      </c>
      <c r="AA1196" s="88">
        <v>4.9866167374418504</v>
      </c>
      <c r="AB1196" s="88">
        <v>4.9954993325442665</v>
      </c>
      <c r="AC1196" s="88">
        <v>5.0414685967910975</v>
      </c>
      <c r="AD1196" s="88">
        <v>5.0731930340414291</v>
      </c>
      <c r="AE1196" s="88">
        <v>5.1037827417838297</v>
      </c>
      <c r="AF1196" s="88">
        <v>5.1442527394923836</v>
      </c>
      <c r="AG1196" s="88">
        <v>5.1920470345891943</v>
      </c>
      <c r="AH1196" s="88">
        <v>5.2281479559164241</v>
      </c>
    </row>
    <row r="1197" spans="1:34" ht="14.25" x14ac:dyDescent="0.25">
      <c r="A1197" s="85" t="s">
        <v>10</v>
      </c>
      <c r="B1197" s="85" t="s">
        <v>11</v>
      </c>
      <c r="C1197" s="85" t="s">
        <v>198</v>
      </c>
      <c r="D1197" s="85" t="s">
        <v>206</v>
      </c>
      <c r="E1197" s="85" t="s">
        <v>225</v>
      </c>
      <c r="F1197" s="85" t="s">
        <v>94</v>
      </c>
      <c r="G1197" s="85" t="s">
        <v>692</v>
      </c>
      <c r="H1197" s="86" t="s">
        <v>17</v>
      </c>
      <c r="I1197" s="87">
        <v>1</v>
      </c>
      <c r="J1197" s="88">
        <v>4.2082620743587153E-3</v>
      </c>
      <c r="K1197" s="88">
        <v>4.2741803004887023E-3</v>
      </c>
      <c r="L1197" s="88">
        <v>4.6586009580079817E-3</v>
      </c>
      <c r="M1197" s="88">
        <v>4.3717334370301283E-3</v>
      </c>
      <c r="N1197" s="88">
        <v>4.4546095458710515E-3</v>
      </c>
      <c r="O1197" s="88">
        <v>4.5004006551446398E-3</v>
      </c>
      <c r="P1197" s="88">
        <v>4.6665926411546465E-3</v>
      </c>
      <c r="Q1197" s="88">
        <v>4.6262222689517404E-3</v>
      </c>
      <c r="R1197" s="88">
        <v>4.7165867473484861E-3</v>
      </c>
      <c r="S1197" s="88">
        <v>4.7631856346234914E-3</v>
      </c>
      <c r="T1197" s="88">
        <v>4.7149235133965711E-3</v>
      </c>
      <c r="U1197" s="88">
        <v>4.7089396535269015E-3</v>
      </c>
      <c r="V1197" s="88">
        <v>4.5989454403491522E-3</v>
      </c>
      <c r="W1197" s="88">
        <v>4.6026873379116703E-3</v>
      </c>
      <c r="X1197" s="88">
        <v>4.6224166489596394E-3</v>
      </c>
      <c r="Y1197" s="88">
        <v>4.6914214564516407E-3</v>
      </c>
      <c r="Z1197" s="88">
        <v>4.6998116203124394E-3</v>
      </c>
      <c r="AA1197" s="88">
        <v>4.7396928408053578E-3</v>
      </c>
      <c r="AB1197" s="88">
        <v>4.7437137128307173E-3</v>
      </c>
      <c r="AC1197" s="88">
        <v>4.7912305576173651E-3</v>
      </c>
      <c r="AD1197" s="88">
        <v>4.8164294073740326E-3</v>
      </c>
      <c r="AE1197" s="88">
        <v>4.8460369908297461E-3</v>
      </c>
      <c r="AF1197" s="88">
        <v>4.8845821547201162E-3</v>
      </c>
      <c r="AG1197" s="88">
        <v>4.9309014738346084E-3</v>
      </c>
      <c r="AH1197" s="88">
        <v>4.9641267156321431E-3</v>
      </c>
    </row>
    <row r="1198" spans="1:34" ht="14.25" x14ac:dyDescent="0.25">
      <c r="A1198" s="85" t="s">
        <v>10</v>
      </c>
      <c r="B1198" s="85" t="s">
        <v>11</v>
      </c>
      <c r="C1198" s="85" t="s">
        <v>198</v>
      </c>
      <c r="D1198" s="85" t="s">
        <v>226</v>
      </c>
      <c r="E1198" s="85" t="s">
        <v>94</v>
      </c>
      <c r="F1198" s="85" t="s">
        <v>94</v>
      </c>
      <c r="G1198" s="85" t="s">
        <v>590</v>
      </c>
      <c r="H1198" s="86" t="s">
        <v>17</v>
      </c>
      <c r="I1198" s="87">
        <v>1</v>
      </c>
      <c r="J1198" s="88">
        <v>0</v>
      </c>
      <c r="K1198" s="88">
        <v>0</v>
      </c>
      <c r="L1198" s="88">
        <v>0</v>
      </c>
      <c r="M1198" s="88">
        <v>0</v>
      </c>
      <c r="N1198" s="88">
        <v>0</v>
      </c>
      <c r="O1198" s="88">
        <v>0</v>
      </c>
      <c r="P1198" s="88">
        <v>0</v>
      </c>
      <c r="Q1198" s="88">
        <v>0</v>
      </c>
      <c r="R1198" s="88">
        <v>0</v>
      </c>
      <c r="S1198" s="88">
        <v>0</v>
      </c>
      <c r="T1198" s="88">
        <v>0</v>
      </c>
      <c r="U1198" s="88">
        <v>0</v>
      </c>
      <c r="V1198" s="88">
        <v>0</v>
      </c>
      <c r="W1198" s="88">
        <v>0</v>
      </c>
      <c r="X1198" s="88">
        <v>0</v>
      </c>
      <c r="Y1198" s="88">
        <v>0</v>
      </c>
      <c r="Z1198" s="88">
        <v>0</v>
      </c>
      <c r="AA1198" s="88">
        <v>0</v>
      </c>
      <c r="AB1198" s="88">
        <v>2.9706647949508799E-3</v>
      </c>
      <c r="AC1198" s="88">
        <v>3.1786930226305097E-3</v>
      </c>
      <c r="AD1198" s="88">
        <v>5.3086741164808798E-3</v>
      </c>
      <c r="AE1198" s="88">
        <v>3.52021248289537E-3</v>
      </c>
      <c r="AF1198" s="88">
        <v>0</v>
      </c>
      <c r="AG1198" s="88">
        <v>0</v>
      </c>
      <c r="AH1198" s="88">
        <v>0</v>
      </c>
    </row>
    <row r="1199" spans="1:34" ht="14.25" x14ac:dyDescent="0.25">
      <c r="A1199" s="85" t="s">
        <v>10</v>
      </c>
      <c r="B1199" s="85" t="s">
        <v>11</v>
      </c>
      <c r="C1199" s="85" t="s">
        <v>198</v>
      </c>
      <c r="D1199" s="85" t="s">
        <v>226</v>
      </c>
      <c r="E1199" s="85" t="s">
        <v>94</v>
      </c>
      <c r="F1199" s="85" t="s">
        <v>94</v>
      </c>
      <c r="G1199" s="85" t="s">
        <v>591</v>
      </c>
      <c r="H1199" s="86" t="s">
        <v>17</v>
      </c>
      <c r="I1199" s="87">
        <v>1</v>
      </c>
      <c r="J1199" s="88">
        <v>7.6080011941693754E-2</v>
      </c>
      <c r="K1199" s="88">
        <v>7.2751583074566181E-2</v>
      </c>
      <c r="L1199" s="88">
        <v>7.4658373506643352E-2</v>
      </c>
      <c r="M1199" s="88">
        <v>6.991317014837968E-2</v>
      </c>
      <c r="N1199" s="88">
        <v>8.0202469096890078E-2</v>
      </c>
      <c r="O1199" s="88">
        <v>8.0923650833399988E-2</v>
      </c>
      <c r="P1199" s="88">
        <v>7.9200221883204205E-2</v>
      </c>
      <c r="Q1199" s="88">
        <v>7.6064033916821497E-2</v>
      </c>
      <c r="R1199" s="88">
        <v>6.102073482541754E-2</v>
      </c>
      <c r="S1199" s="88">
        <v>6.9578611536911264E-2</v>
      </c>
      <c r="T1199" s="88">
        <v>6.4052254134791584E-2</v>
      </c>
      <c r="U1199" s="88">
        <v>3.61454915274129E-2</v>
      </c>
      <c r="V1199" s="88">
        <v>3.6273240538596901E-2</v>
      </c>
      <c r="W1199" s="88">
        <v>3.6825861450984099E-2</v>
      </c>
      <c r="X1199" s="88">
        <v>3.5769522041265503E-2</v>
      </c>
      <c r="Y1199" s="88">
        <v>3.3813489594771998E-2</v>
      </c>
      <c r="Z1199" s="88">
        <v>3.5455681710124198E-2</v>
      </c>
      <c r="AA1199" s="88">
        <v>3.4694860515593999E-2</v>
      </c>
      <c r="AB1199" s="88">
        <v>3.5049520407415199E-2</v>
      </c>
      <c r="AC1199" s="88">
        <v>3.3218809075990001E-2</v>
      </c>
      <c r="AD1199" s="88">
        <v>3.3411535015551698E-2</v>
      </c>
      <c r="AE1199" s="88">
        <v>3.1618739830131901E-2</v>
      </c>
      <c r="AF1199" s="88">
        <v>2.7612730393664599E-2</v>
      </c>
      <c r="AG1199" s="88">
        <v>1.16458319278785E-2</v>
      </c>
      <c r="AH1199" s="88">
        <v>8.3556532982114202E-3</v>
      </c>
    </row>
    <row r="1200" spans="1:34" ht="14.25" x14ac:dyDescent="0.25">
      <c r="A1200" s="85" t="s">
        <v>10</v>
      </c>
      <c r="B1200" s="85" t="s">
        <v>11</v>
      </c>
      <c r="C1200" s="85" t="s">
        <v>198</v>
      </c>
      <c r="D1200" s="85" t="s">
        <v>226</v>
      </c>
      <c r="E1200" s="85" t="s">
        <v>94</v>
      </c>
      <c r="F1200" s="85" t="s">
        <v>94</v>
      </c>
      <c r="G1200" s="85" t="s">
        <v>592</v>
      </c>
      <c r="H1200" s="86" t="s">
        <v>17</v>
      </c>
      <c r="I1200" s="87">
        <v>1</v>
      </c>
      <c r="J1200" s="88">
        <v>0</v>
      </c>
      <c r="K1200" s="88">
        <v>0</v>
      </c>
      <c r="L1200" s="88">
        <v>0</v>
      </c>
      <c r="M1200" s="88">
        <v>0</v>
      </c>
      <c r="N1200" s="88">
        <v>0</v>
      </c>
      <c r="O1200" s="88">
        <v>0</v>
      </c>
      <c r="P1200" s="88">
        <v>0</v>
      </c>
      <c r="Q1200" s="88">
        <v>0</v>
      </c>
      <c r="R1200" s="88">
        <v>0</v>
      </c>
      <c r="S1200" s="88">
        <v>4.463090562874159E-3</v>
      </c>
      <c r="T1200" s="88">
        <v>1.2526123214089248E-3</v>
      </c>
      <c r="U1200" s="88">
        <v>0</v>
      </c>
      <c r="V1200" s="88">
        <v>0</v>
      </c>
      <c r="W1200" s="88">
        <v>0</v>
      </c>
      <c r="X1200" s="88">
        <v>0</v>
      </c>
      <c r="Y1200" s="88">
        <v>0</v>
      </c>
      <c r="Z1200" s="88">
        <v>0</v>
      </c>
      <c r="AA1200" s="88">
        <v>0</v>
      </c>
      <c r="AB1200" s="88">
        <v>0</v>
      </c>
      <c r="AC1200" s="88">
        <v>0</v>
      </c>
      <c r="AD1200" s="88">
        <v>0</v>
      </c>
      <c r="AE1200" s="88">
        <v>0</v>
      </c>
      <c r="AF1200" s="88">
        <v>0</v>
      </c>
      <c r="AG1200" s="88">
        <v>0</v>
      </c>
      <c r="AH1200" s="88">
        <v>0</v>
      </c>
    </row>
    <row r="1201" spans="1:34" ht="14.25" x14ac:dyDescent="0.25">
      <c r="A1201" s="85" t="s">
        <v>10</v>
      </c>
      <c r="B1201" s="85" t="s">
        <v>11</v>
      </c>
      <c r="C1201" s="85" t="s">
        <v>198</v>
      </c>
      <c r="D1201" s="85" t="s">
        <v>226</v>
      </c>
      <c r="E1201" s="85" t="s">
        <v>94</v>
      </c>
      <c r="F1201" s="85" t="s">
        <v>94</v>
      </c>
      <c r="G1201" s="85" t="s">
        <v>227</v>
      </c>
      <c r="H1201" s="86" t="s">
        <v>16</v>
      </c>
      <c r="I1201" s="87">
        <v>25</v>
      </c>
      <c r="J1201" s="88">
        <v>0</v>
      </c>
      <c r="K1201" s="88">
        <v>0</v>
      </c>
      <c r="L1201" s="88">
        <v>0</v>
      </c>
      <c r="M1201" s="88">
        <v>0</v>
      </c>
      <c r="N1201" s="88">
        <v>0</v>
      </c>
      <c r="O1201" s="88">
        <v>0</v>
      </c>
      <c r="P1201" s="88">
        <v>0</v>
      </c>
      <c r="Q1201" s="88">
        <v>0</v>
      </c>
      <c r="R1201" s="88">
        <v>0</v>
      </c>
      <c r="S1201" s="88">
        <v>2.4325000000000001E-7</v>
      </c>
      <c r="T1201" s="88">
        <v>2.5549999999999998E-7</v>
      </c>
      <c r="U1201" s="88">
        <v>8.0968518140994844E-2</v>
      </c>
      <c r="V1201" s="88">
        <v>0.10640124999999998</v>
      </c>
      <c r="W1201" s="88">
        <v>8.7776749999999987E-2</v>
      </c>
      <c r="X1201" s="88">
        <v>8.6525500000000019E-2</v>
      </c>
      <c r="Y1201" s="88">
        <v>8.4970500000000004E-2</v>
      </c>
      <c r="Z1201" s="88">
        <v>8.6902750000000001E-2</v>
      </c>
      <c r="AA1201" s="88">
        <v>7.6610024999999998E-2</v>
      </c>
      <c r="AB1201" s="88">
        <v>8.2742350000000006E-2</v>
      </c>
      <c r="AC1201" s="88">
        <v>7.6473888874999979E-2</v>
      </c>
      <c r="AD1201" s="88">
        <v>9.7526832050000012E-2</v>
      </c>
      <c r="AE1201" s="88">
        <v>8.6614316750000003E-2</v>
      </c>
      <c r="AF1201" s="88">
        <v>8.8420907500000007E-2</v>
      </c>
      <c r="AG1201" s="88">
        <v>0.10526322427499998</v>
      </c>
      <c r="AH1201" s="88">
        <v>9.8815782749999984E-2</v>
      </c>
    </row>
    <row r="1202" spans="1:34" ht="14.25" x14ac:dyDescent="0.25">
      <c r="A1202" s="85" t="s">
        <v>10</v>
      </c>
      <c r="B1202" s="85" t="s">
        <v>11</v>
      </c>
      <c r="C1202" s="85" t="s">
        <v>198</v>
      </c>
      <c r="D1202" s="85" t="s">
        <v>226</v>
      </c>
      <c r="E1202" s="85" t="s">
        <v>94</v>
      </c>
      <c r="F1202" s="85" t="s">
        <v>94</v>
      </c>
      <c r="G1202" s="85" t="s">
        <v>227</v>
      </c>
      <c r="H1202" s="86" t="s">
        <v>17</v>
      </c>
      <c r="I1202" s="87">
        <v>1</v>
      </c>
      <c r="J1202" s="88">
        <v>1.0501488116073758</v>
      </c>
      <c r="K1202" s="88">
        <v>1.0392834111639788</v>
      </c>
      <c r="L1202" s="88">
        <v>1.0143448531647636</v>
      </c>
      <c r="M1202" s="88">
        <v>1.0179259715783273</v>
      </c>
      <c r="N1202" s="88">
        <v>1.0282362820647657</v>
      </c>
      <c r="O1202" s="88">
        <v>1.0307351928864592</v>
      </c>
      <c r="P1202" s="88">
        <v>1.0109690012644219</v>
      </c>
      <c r="Q1202" s="88">
        <v>1.0251197051201664</v>
      </c>
      <c r="R1202" s="88">
        <v>1.0186785072100588</v>
      </c>
      <c r="S1202" s="88">
        <v>1.2273256298999999</v>
      </c>
      <c r="T1202" s="88">
        <v>1.0242412434999999</v>
      </c>
      <c r="U1202" s="88">
        <v>0.98926937007138505</v>
      </c>
      <c r="V1202" s="88">
        <v>0.78004119743</v>
      </c>
      <c r="W1202" s="88">
        <v>0.74838530012000004</v>
      </c>
      <c r="X1202" s="88">
        <v>0.7583771467</v>
      </c>
      <c r="Y1202" s="88">
        <v>1.01108496709</v>
      </c>
      <c r="Z1202" s="88">
        <v>1.3077594588300001</v>
      </c>
      <c r="AA1202" s="88">
        <v>0.76017986151000017</v>
      </c>
      <c r="AB1202" s="88">
        <v>0.72422036015000002</v>
      </c>
      <c r="AC1202" s="88">
        <v>0.65212686193999991</v>
      </c>
      <c r="AD1202" s="88">
        <v>0.68272562932000014</v>
      </c>
      <c r="AE1202" s="88">
        <v>0.66317002022000016</v>
      </c>
      <c r="AF1202" s="88">
        <v>0.58641954782000005</v>
      </c>
      <c r="AG1202" s="88">
        <v>0.60979231978600001</v>
      </c>
      <c r="AH1202" s="88">
        <v>0.55845627147999999</v>
      </c>
    </row>
    <row r="1203" spans="1:34" ht="14.25" x14ac:dyDescent="0.25">
      <c r="A1203" s="85" t="s">
        <v>10</v>
      </c>
      <c r="B1203" s="85" t="s">
        <v>11</v>
      </c>
      <c r="C1203" s="85" t="s">
        <v>198</v>
      </c>
      <c r="D1203" s="85" t="s">
        <v>226</v>
      </c>
      <c r="E1203" s="85" t="s">
        <v>94</v>
      </c>
      <c r="F1203" s="85" t="s">
        <v>94</v>
      </c>
      <c r="G1203" s="85" t="s">
        <v>227</v>
      </c>
      <c r="H1203" s="86" t="s">
        <v>18</v>
      </c>
      <c r="I1203" s="87">
        <v>298</v>
      </c>
      <c r="J1203" s="88">
        <v>0</v>
      </c>
      <c r="K1203" s="88">
        <v>0</v>
      </c>
      <c r="L1203" s="88">
        <v>0</v>
      </c>
      <c r="M1203" s="88">
        <v>0</v>
      </c>
      <c r="N1203" s="88">
        <v>0</v>
      </c>
      <c r="O1203" s="88">
        <v>0</v>
      </c>
      <c r="P1203" s="88">
        <v>0</v>
      </c>
      <c r="Q1203" s="88">
        <v>0</v>
      </c>
      <c r="R1203" s="88">
        <v>0</v>
      </c>
      <c r="S1203" s="88">
        <v>9.65818E-7</v>
      </c>
      <c r="T1203" s="88">
        <v>1.0149879999999999E-6</v>
      </c>
      <c r="U1203" s="88">
        <v>0</v>
      </c>
      <c r="V1203" s="88">
        <v>0</v>
      </c>
      <c r="W1203" s="88">
        <v>4.4700000000000002E-5</v>
      </c>
      <c r="X1203" s="88">
        <v>6.5560000000000002E-5</v>
      </c>
      <c r="Y1203" s="88">
        <v>0</v>
      </c>
      <c r="Z1203" s="88">
        <v>0</v>
      </c>
      <c r="AA1203" s="88">
        <v>0</v>
      </c>
      <c r="AB1203" s="88">
        <v>0</v>
      </c>
      <c r="AC1203" s="88">
        <v>0</v>
      </c>
      <c r="AD1203" s="88">
        <v>0</v>
      </c>
      <c r="AE1203" s="88">
        <v>0</v>
      </c>
      <c r="AF1203" s="88">
        <v>0</v>
      </c>
      <c r="AG1203" s="88">
        <v>0</v>
      </c>
      <c r="AH1203" s="88">
        <v>0</v>
      </c>
    </row>
    <row r="1204" spans="1:34" ht="14.25" x14ac:dyDescent="0.25">
      <c r="A1204" s="85" t="s">
        <v>10</v>
      </c>
      <c r="B1204" s="85" t="s">
        <v>11</v>
      </c>
      <c r="C1204" s="85" t="s">
        <v>198</v>
      </c>
      <c r="D1204" s="85" t="s">
        <v>226</v>
      </c>
      <c r="E1204" s="85" t="s">
        <v>94</v>
      </c>
      <c r="F1204" s="85" t="s">
        <v>94</v>
      </c>
      <c r="G1204" s="85" t="s">
        <v>228</v>
      </c>
      <c r="H1204" s="86" t="s">
        <v>16</v>
      </c>
      <c r="I1204" s="87">
        <v>25</v>
      </c>
      <c r="J1204" s="88">
        <v>0</v>
      </c>
      <c r="K1204" s="88">
        <v>0</v>
      </c>
      <c r="L1204" s="88">
        <v>0</v>
      </c>
      <c r="M1204" s="88">
        <v>0</v>
      </c>
      <c r="N1204" s="88">
        <v>0</v>
      </c>
      <c r="O1204" s="88">
        <v>0</v>
      </c>
      <c r="P1204" s="88">
        <v>0</v>
      </c>
      <c r="Q1204" s="88">
        <v>0</v>
      </c>
      <c r="R1204" s="88">
        <v>0</v>
      </c>
      <c r="S1204" s="88">
        <v>0</v>
      </c>
      <c r="T1204" s="88">
        <v>0</v>
      </c>
      <c r="U1204" s="88">
        <v>4.7716250000000002E-2</v>
      </c>
      <c r="V1204" s="88">
        <v>4.5061749999999998E-2</v>
      </c>
      <c r="W1204" s="88">
        <v>4.5021500000000006E-2</v>
      </c>
      <c r="X1204" s="88">
        <v>4.343375E-2</v>
      </c>
      <c r="Y1204" s="88">
        <v>4.2144500000000001E-2</v>
      </c>
      <c r="Z1204" s="88">
        <v>4.0198999999999999E-2</v>
      </c>
      <c r="AA1204" s="88">
        <v>3.8875E-2</v>
      </c>
      <c r="AB1204" s="88">
        <v>3.863975E-2</v>
      </c>
      <c r="AC1204" s="88">
        <v>3.4959499999999998E-2</v>
      </c>
      <c r="AD1204" s="88">
        <v>3.8648249999999995E-2</v>
      </c>
      <c r="AE1204" s="88">
        <v>3.8425000000000001E-2</v>
      </c>
      <c r="AF1204" s="88">
        <v>3.9024999999999997E-2</v>
      </c>
      <c r="AG1204" s="88">
        <v>2.6775E-2</v>
      </c>
      <c r="AH1204" s="88">
        <v>4.3499999999999997E-2</v>
      </c>
    </row>
    <row r="1205" spans="1:34" ht="14.25" x14ac:dyDescent="0.25">
      <c r="A1205" s="85" t="s">
        <v>10</v>
      </c>
      <c r="B1205" s="85" t="s">
        <v>11</v>
      </c>
      <c r="C1205" s="85" t="s">
        <v>198</v>
      </c>
      <c r="D1205" s="85" t="s">
        <v>226</v>
      </c>
      <c r="E1205" s="85" t="s">
        <v>94</v>
      </c>
      <c r="F1205" s="85" t="s">
        <v>94</v>
      </c>
      <c r="G1205" s="85" t="s">
        <v>228</v>
      </c>
      <c r="H1205" s="86" t="s">
        <v>17</v>
      </c>
      <c r="I1205" s="87">
        <v>1</v>
      </c>
      <c r="J1205" s="88">
        <v>0</v>
      </c>
      <c r="K1205" s="88">
        <v>0</v>
      </c>
      <c r="L1205" s="88">
        <v>1.6227195453985425E-2</v>
      </c>
      <c r="M1205" s="88">
        <v>1.4393566577880972E-2</v>
      </c>
      <c r="N1205" s="88">
        <v>1.4430491867050015E-2</v>
      </c>
      <c r="O1205" s="88">
        <v>1.2896515578589405E-2</v>
      </c>
      <c r="P1205" s="88">
        <v>1.3314095257025699E-2</v>
      </c>
      <c r="Q1205" s="88">
        <v>1.336088707020305E-2</v>
      </c>
      <c r="R1205" s="88">
        <v>1.2919519177140244E-2</v>
      </c>
      <c r="S1205" s="88">
        <v>1.3184E-2</v>
      </c>
      <c r="T1205" s="88">
        <v>1.2821000000000001E-2</v>
      </c>
      <c r="U1205" s="88">
        <v>1.296272E-2</v>
      </c>
      <c r="V1205" s="88">
        <v>1.2312999999999999E-2</v>
      </c>
      <c r="W1205" s="88">
        <v>1.2449E-2</v>
      </c>
      <c r="X1205" s="88">
        <v>1.2463999999999999E-2</v>
      </c>
      <c r="Y1205" s="88">
        <v>1.2162989999999999E-2</v>
      </c>
      <c r="Z1205" s="88">
        <v>1.2241139999999999E-2</v>
      </c>
      <c r="AA1205" s="88">
        <v>1.1415E-2</v>
      </c>
      <c r="AB1205" s="88">
        <v>1.1858809999999999E-2</v>
      </c>
      <c r="AC1205" s="88">
        <v>9.6242900000000006E-3</v>
      </c>
      <c r="AD1205" s="88">
        <v>1.1066349999999997E-2</v>
      </c>
      <c r="AE1205" s="88">
        <v>1.2087000000000001E-2</v>
      </c>
      <c r="AF1205" s="88">
        <v>1.1727E-2</v>
      </c>
      <c r="AG1205" s="88">
        <v>7.0679999999999996E-3</v>
      </c>
      <c r="AH1205" s="88">
        <v>1.0338E-2</v>
      </c>
    </row>
    <row r="1206" spans="1:34" ht="14.25" x14ac:dyDescent="0.25">
      <c r="A1206" s="85" t="s">
        <v>10</v>
      </c>
      <c r="B1206" s="85" t="s">
        <v>11</v>
      </c>
      <c r="C1206" s="85" t="s">
        <v>198</v>
      </c>
      <c r="D1206" s="85" t="s">
        <v>229</v>
      </c>
      <c r="E1206" s="85" t="s">
        <v>94</v>
      </c>
      <c r="F1206" s="85" t="s">
        <v>94</v>
      </c>
      <c r="G1206" s="85" t="s">
        <v>230</v>
      </c>
      <c r="H1206" s="86" t="s">
        <v>17</v>
      </c>
      <c r="I1206" s="87">
        <v>1</v>
      </c>
      <c r="J1206" s="88">
        <v>1.7673333333333332E-5</v>
      </c>
      <c r="K1206" s="88">
        <v>1.7673333333333332E-5</v>
      </c>
      <c r="L1206" s="88">
        <v>1.7673333333333332E-5</v>
      </c>
      <c r="M1206" s="88">
        <v>1.7673333333333332E-5</v>
      </c>
      <c r="N1206" s="88">
        <v>1.7673333333333332E-5</v>
      </c>
      <c r="O1206" s="88">
        <v>1.7673333333333332E-5</v>
      </c>
      <c r="P1206" s="88">
        <v>1.7673333333333332E-5</v>
      </c>
      <c r="Q1206" s="88">
        <v>1.7673333333333332E-5</v>
      </c>
      <c r="R1206" s="88">
        <v>1.7673333333333332E-5</v>
      </c>
      <c r="S1206" s="88">
        <v>1.7673333333333332E-5</v>
      </c>
      <c r="T1206" s="88">
        <v>1.7673333333333332E-5</v>
      </c>
      <c r="U1206" s="88">
        <v>1.7673333333333332E-5</v>
      </c>
      <c r="V1206" s="88">
        <v>0</v>
      </c>
      <c r="W1206" s="88">
        <v>5.3019999999999997E-5</v>
      </c>
      <c r="X1206" s="88">
        <v>0</v>
      </c>
      <c r="Y1206" s="88">
        <v>0</v>
      </c>
      <c r="Z1206" s="88">
        <v>0</v>
      </c>
      <c r="AA1206" s="88">
        <v>8.3219999999999995E-3</v>
      </c>
      <c r="AB1206" s="88">
        <v>0</v>
      </c>
      <c r="AC1206" s="88">
        <v>0</v>
      </c>
      <c r="AD1206" s="88">
        <v>0</v>
      </c>
      <c r="AE1206" s="88">
        <v>0</v>
      </c>
      <c r="AF1206" s="88">
        <v>0</v>
      </c>
      <c r="AG1206" s="88">
        <v>0</v>
      </c>
      <c r="AH1206" s="88">
        <v>0</v>
      </c>
    </row>
    <row r="1207" spans="1:34" ht="14.25" x14ac:dyDescent="0.25">
      <c r="A1207" s="85" t="s">
        <v>10</v>
      </c>
      <c r="B1207" s="85" t="s">
        <v>11</v>
      </c>
      <c r="C1207" s="85" t="s">
        <v>198</v>
      </c>
      <c r="D1207" s="85" t="s">
        <v>229</v>
      </c>
      <c r="E1207" s="85" t="s">
        <v>94</v>
      </c>
      <c r="F1207" s="85" t="s">
        <v>94</v>
      </c>
      <c r="G1207" s="85" t="s">
        <v>231</v>
      </c>
      <c r="H1207" s="86" t="s">
        <v>17</v>
      </c>
      <c r="I1207" s="87">
        <v>1</v>
      </c>
      <c r="J1207" s="88">
        <v>2.2674485333333337E-3</v>
      </c>
      <c r="K1207" s="88">
        <v>2.2674485333333337E-3</v>
      </c>
      <c r="L1207" s="88">
        <v>2.2674485333333337E-3</v>
      </c>
      <c r="M1207" s="88">
        <v>2.2674485333333337E-3</v>
      </c>
      <c r="N1207" s="88">
        <v>2.2674485333333337E-3</v>
      </c>
      <c r="O1207" s="88">
        <v>2.2674485333333337E-3</v>
      </c>
      <c r="P1207" s="88">
        <v>2.2674485333333337E-3</v>
      </c>
      <c r="Q1207" s="88">
        <v>2.2674485333333337E-3</v>
      </c>
      <c r="R1207" s="88">
        <v>2.2674485333333337E-3</v>
      </c>
      <c r="S1207" s="88">
        <v>2.2674485333333337E-3</v>
      </c>
      <c r="T1207" s="88">
        <v>2.2674485333333337E-3</v>
      </c>
      <c r="U1207" s="88">
        <v>5.3212299999999997E-3</v>
      </c>
      <c r="V1207" s="88">
        <v>8.0372289999999997E-4</v>
      </c>
      <c r="W1207" s="88">
        <v>6.7739269999999999E-4</v>
      </c>
      <c r="X1207" s="88">
        <v>1.1286075E-3</v>
      </c>
      <c r="Y1207" s="88">
        <v>5.9940999999999998E-4</v>
      </c>
      <c r="Z1207" s="88">
        <v>7.5834999999999997E-4</v>
      </c>
      <c r="AA1207" s="88">
        <v>7.5558000000000005E-4</v>
      </c>
      <c r="AB1207" s="88">
        <v>6.6045999999999998E-4</v>
      </c>
      <c r="AC1207" s="88">
        <v>2.4486000000000001E-4</v>
      </c>
      <c r="AD1207" s="88">
        <v>0</v>
      </c>
      <c r="AE1207" s="88">
        <v>0</v>
      </c>
      <c r="AF1207" s="88">
        <v>0</v>
      </c>
      <c r="AG1207" s="88">
        <v>0</v>
      </c>
      <c r="AH1207" s="88">
        <v>0</v>
      </c>
    </row>
    <row r="1208" spans="1:34" ht="14.25" x14ac:dyDescent="0.25">
      <c r="A1208" s="85" t="s">
        <v>10</v>
      </c>
      <c r="B1208" s="85" t="s">
        <v>11</v>
      </c>
      <c r="C1208" s="85" t="s">
        <v>198</v>
      </c>
      <c r="D1208" s="85" t="s">
        <v>229</v>
      </c>
      <c r="E1208" s="85" t="s">
        <v>94</v>
      </c>
      <c r="F1208" s="85" t="s">
        <v>94</v>
      </c>
      <c r="G1208" s="85" t="s">
        <v>232</v>
      </c>
      <c r="H1208" s="86" t="s">
        <v>17</v>
      </c>
      <c r="I1208" s="87">
        <v>1</v>
      </c>
      <c r="J1208" s="88">
        <v>1.5938903616896895E-2</v>
      </c>
      <c r="K1208" s="88">
        <v>1.5938903616896895E-2</v>
      </c>
      <c r="L1208" s="88">
        <v>1.5938903616896895E-2</v>
      </c>
      <c r="M1208" s="88">
        <v>1.5938903616896895E-2</v>
      </c>
      <c r="N1208" s="88">
        <v>1.5938903616896895E-2</v>
      </c>
      <c r="O1208" s="88">
        <v>1.5938903616896895E-2</v>
      </c>
      <c r="P1208" s="88">
        <v>1.5938903616896895E-2</v>
      </c>
      <c r="Q1208" s="88">
        <v>1.5938903616896895E-2</v>
      </c>
      <c r="R1208" s="88">
        <v>1.5938903616896895E-2</v>
      </c>
      <c r="S1208" s="88">
        <v>1.5938903616896895E-2</v>
      </c>
      <c r="T1208" s="88">
        <v>1.5938903616896895E-2</v>
      </c>
      <c r="U1208" s="88">
        <v>3.1373863909058448E-2</v>
      </c>
      <c r="V1208" s="88">
        <v>1.2988136941632231E-2</v>
      </c>
      <c r="W1208" s="88">
        <v>3.4547100000000002E-3</v>
      </c>
      <c r="X1208" s="88">
        <v>2.79204E-3</v>
      </c>
      <c r="Y1208" s="88">
        <v>1.92983E-3</v>
      </c>
      <c r="Z1208" s="88">
        <v>7.5575999999999996E-4</v>
      </c>
      <c r="AA1208" s="88">
        <v>2.6095000000000008E-4</v>
      </c>
      <c r="AB1208" s="88">
        <v>4.4571716000000005E-4</v>
      </c>
      <c r="AC1208" s="88">
        <v>4.9166800000000001E-4</v>
      </c>
      <c r="AD1208" s="88">
        <v>1.4666460000000001E-4</v>
      </c>
      <c r="AE1208" s="88">
        <v>8.1813099999999991E-5</v>
      </c>
      <c r="AF1208" s="88">
        <v>1.2683666667000001E-4</v>
      </c>
      <c r="AG1208" s="88">
        <v>7.3640000000000006E-5</v>
      </c>
      <c r="AH1208" s="88">
        <v>6.2989999999999992E-5</v>
      </c>
    </row>
    <row r="1209" spans="1:34" ht="14.25" x14ac:dyDescent="0.25">
      <c r="A1209" s="85" t="s">
        <v>10</v>
      </c>
      <c r="B1209" s="85" t="s">
        <v>11</v>
      </c>
      <c r="C1209" s="85" t="s">
        <v>198</v>
      </c>
      <c r="D1209" s="85" t="s">
        <v>229</v>
      </c>
      <c r="E1209" s="85" t="s">
        <v>94</v>
      </c>
      <c r="F1209" s="85" t="s">
        <v>94</v>
      </c>
      <c r="G1209" s="85" t="s">
        <v>233</v>
      </c>
      <c r="H1209" s="86" t="s">
        <v>17</v>
      </c>
      <c r="I1209" s="87">
        <v>1</v>
      </c>
      <c r="J1209" s="88">
        <v>2.4325E-4</v>
      </c>
      <c r="K1209" s="88">
        <v>2.4325E-4</v>
      </c>
      <c r="L1209" s="88">
        <v>2.4325E-4</v>
      </c>
      <c r="M1209" s="88">
        <v>2.4325E-4</v>
      </c>
      <c r="N1209" s="88">
        <v>2.4325E-4</v>
      </c>
      <c r="O1209" s="88">
        <v>2.4325E-4</v>
      </c>
      <c r="P1209" s="88">
        <v>2.4325E-4</v>
      </c>
      <c r="Q1209" s="88">
        <v>2.4325E-4</v>
      </c>
      <c r="R1209" s="88">
        <v>2.4325E-4</v>
      </c>
      <c r="S1209" s="88">
        <v>2.4325E-4</v>
      </c>
      <c r="T1209" s="88">
        <v>2.4325E-4</v>
      </c>
      <c r="U1209" s="88">
        <v>2.4325E-4</v>
      </c>
      <c r="V1209" s="88">
        <v>3.9564999999999999E-4</v>
      </c>
      <c r="W1209" s="88">
        <v>1.004E-5</v>
      </c>
      <c r="X1209" s="88">
        <v>3.2405999999999998E-4</v>
      </c>
      <c r="Y1209" s="88">
        <v>4.5800000000000002E-4</v>
      </c>
      <c r="Z1209" s="88">
        <v>3.5639999999999999E-4</v>
      </c>
      <c r="AA1209" s="88">
        <v>4.102E-4</v>
      </c>
      <c r="AB1209" s="88">
        <v>4.8999999999999998E-4</v>
      </c>
      <c r="AC1209" s="88">
        <v>3.8705E-4</v>
      </c>
      <c r="AD1209" s="88">
        <v>4.5331000000000001E-4</v>
      </c>
      <c r="AE1209" s="88">
        <v>6.1240600000000002E-4</v>
      </c>
      <c r="AF1209" s="88">
        <v>4.7737300000000001E-4</v>
      </c>
      <c r="AG1209" s="88">
        <v>4.459E-4</v>
      </c>
      <c r="AH1209" s="88">
        <v>4.9310000000000001E-4</v>
      </c>
    </row>
    <row r="1210" spans="1:34" ht="14.25" x14ac:dyDescent="0.25">
      <c r="A1210" s="85" t="s">
        <v>10</v>
      </c>
      <c r="B1210" s="85" t="s">
        <v>11</v>
      </c>
      <c r="C1210" s="85" t="s">
        <v>198</v>
      </c>
      <c r="D1210" s="85" t="s">
        <v>229</v>
      </c>
      <c r="E1210" s="85" t="s">
        <v>94</v>
      </c>
      <c r="F1210" s="85" t="s">
        <v>94</v>
      </c>
      <c r="G1210" s="85" t="s">
        <v>234</v>
      </c>
      <c r="H1210" s="86" t="s">
        <v>17</v>
      </c>
      <c r="I1210" s="87">
        <v>1</v>
      </c>
      <c r="J1210" s="88">
        <v>4.3496766666666666E-3</v>
      </c>
      <c r="K1210" s="88">
        <v>4.3496766666666666E-3</v>
      </c>
      <c r="L1210" s="88">
        <v>4.3496766666666666E-3</v>
      </c>
      <c r="M1210" s="88">
        <v>4.3496766666666666E-3</v>
      </c>
      <c r="N1210" s="88">
        <v>4.3496766666666666E-3</v>
      </c>
      <c r="O1210" s="88">
        <v>4.3496766666666666E-3</v>
      </c>
      <c r="P1210" s="88">
        <v>4.3496766666666666E-3</v>
      </c>
      <c r="Q1210" s="88">
        <v>4.3496766666666666E-3</v>
      </c>
      <c r="R1210" s="88">
        <v>4.3496766666666666E-3</v>
      </c>
      <c r="S1210" s="88">
        <v>4.3496766666666666E-3</v>
      </c>
      <c r="T1210" s="88">
        <v>4.3496766666666666E-3</v>
      </c>
      <c r="U1210" s="88">
        <v>1.1100699999999999E-3</v>
      </c>
      <c r="V1210" s="88">
        <v>5.8999400000000011E-3</v>
      </c>
      <c r="W1210" s="88">
        <v>6.03902E-3</v>
      </c>
      <c r="X1210" s="88">
        <v>4.8737010000000002E-3</v>
      </c>
      <c r="Y1210" s="88">
        <v>4.9400579999999998E-3</v>
      </c>
      <c r="Z1210" s="88">
        <v>1.2544049999999999E-2</v>
      </c>
      <c r="AA1210" s="88">
        <v>1.467369E-2</v>
      </c>
      <c r="AB1210" s="88">
        <v>4.5521299999999997E-3</v>
      </c>
      <c r="AC1210" s="88">
        <v>4.9378999999999992E-4</v>
      </c>
      <c r="AD1210" s="88">
        <v>6.5952999999999997E-4</v>
      </c>
      <c r="AE1210" s="88">
        <v>6.935E-4</v>
      </c>
      <c r="AF1210" s="88">
        <v>5.2039000000000002E-4</v>
      </c>
      <c r="AG1210" s="88">
        <v>1.7525399999999999E-3</v>
      </c>
      <c r="AH1210" s="88">
        <v>1.2884699999999999E-3</v>
      </c>
    </row>
    <row r="1211" spans="1:34" ht="14.25" x14ac:dyDescent="0.25">
      <c r="A1211" s="85" t="s">
        <v>10</v>
      </c>
      <c r="B1211" s="85" t="s">
        <v>235</v>
      </c>
      <c r="C1211" s="85" t="s">
        <v>236</v>
      </c>
      <c r="D1211" s="85" t="s">
        <v>237</v>
      </c>
      <c r="E1211" s="85" t="s">
        <v>94</v>
      </c>
      <c r="F1211" s="85" t="s">
        <v>94</v>
      </c>
      <c r="G1211" s="85" t="s">
        <v>238</v>
      </c>
      <c r="H1211" s="86" t="s">
        <v>17</v>
      </c>
      <c r="I1211" s="87">
        <v>1</v>
      </c>
      <c r="J1211" s="88">
        <v>5.5234835999999996</v>
      </c>
      <c r="K1211" s="88">
        <v>5.2789896000000001</v>
      </c>
      <c r="L1211" s="88">
        <v>5.8194774000000002</v>
      </c>
      <c r="M1211" s="88">
        <v>5.8694166000000001</v>
      </c>
      <c r="N1211" s="88">
        <v>6.0306785999999999</v>
      </c>
      <c r="O1211" s="88">
        <v>5.9646131999999996</v>
      </c>
      <c r="P1211" s="88">
        <v>5.8106340000000003</v>
      </c>
      <c r="Q1211" s="88">
        <v>5.6587356</v>
      </c>
      <c r="R1211" s="88">
        <v>5.2847970000000002</v>
      </c>
      <c r="S1211" s="88">
        <v>3.6011500000000001</v>
      </c>
      <c r="T1211" s="88">
        <v>3.4580341818</v>
      </c>
      <c r="U1211" s="88">
        <v>3.6977354138263396</v>
      </c>
      <c r="V1211" s="88">
        <v>4.222403890592398</v>
      </c>
      <c r="W1211" s="88">
        <v>4.468677287948835</v>
      </c>
      <c r="X1211" s="88">
        <v>4.7802741478726309</v>
      </c>
      <c r="Y1211" s="88">
        <v>4.6929892787807317</v>
      </c>
      <c r="Z1211" s="88">
        <v>4.6736450025619156</v>
      </c>
      <c r="AA1211" s="88">
        <v>4.8527491499591759</v>
      </c>
      <c r="AB1211" s="88">
        <v>4.9639283911820744</v>
      </c>
      <c r="AC1211" s="88">
        <v>4.9175483351174822</v>
      </c>
      <c r="AD1211" s="88">
        <v>4.7223279132381561</v>
      </c>
      <c r="AE1211" s="88">
        <v>4.6569169505579247</v>
      </c>
      <c r="AF1211" s="88">
        <v>4.5931380615077586</v>
      </c>
      <c r="AG1211" s="88">
        <v>4.2998392681000004</v>
      </c>
      <c r="AH1211" s="88">
        <v>4.1912084078744449</v>
      </c>
    </row>
    <row r="1212" spans="1:34" ht="14.25" x14ac:dyDescent="0.25">
      <c r="A1212" s="85" t="s">
        <v>10</v>
      </c>
      <c r="B1212" s="85" t="s">
        <v>235</v>
      </c>
      <c r="C1212" s="85" t="s">
        <v>236</v>
      </c>
      <c r="D1212" s="85" t="s">
        <v>239</v>
      </c>
      <c r="E1212" s="85" t="s">
        <v>94</v>
      </c>
      <c r="F1212" s="85" t="s">
        <v>94</v>
      </c>
      <c r="G1212" s="85" t="s">
        <v>240</v>
      </c>
      <c r="H1212" s="86" t="s">
        <v>17</v>
      </c>
      <c r="I1212" s="87">
        <v>1</v>
      </c>
      <c r="J1212" s="88">
        <v>7.1999999999999995E-2</v>
      </c>
      <c r="K1212" s="88">
        <v>6.8000000000000005E-2</v>
      </c>
      <c r="L1212" s="88">
        <v>5.8999999999999997E-2</v>
      </c>
      <c r="M1212" s="88">
        <v>5.8000000000000003E-2</v>
      </c>
      <c r="N1212" s="88">
        <v>7.5999999999999998E-2</v>
      </c>
      <c r="O1212" s="88">
        <v>7.1999999999999995E-2</v>
      </c>
      <c r="P1212" s="88">
        <v>6.6000000000000003E-2</v>
      </c>
      <c r="Q1212" s="88">
        <v>5.4999999969999998E-2</v>
      </c>
      <c r="R1212" s="88">
        <v>4.3999999999999997E-2</v>
      </c>
      <c r="S1212" s="88">
        <v>2.9000000000000001E-2</v>
      </c>
      <c r="T1212" s="88">
        <v>3.2000000000000001E-2</v>
      </c>
      <c r="U1212" s="88">
        <v>3.8793500000000002E-2</v>
      </c>
      <c r="V1212" s="88">
        <v>3.8109200000000003E-2</v>
      </c>
      <c r="W1212" s="88">
        <v>4.2910100000000007E-2</v>
      </c>
      <c r="X1212" s="88">
        <v>5.3069999999999999E-2</v>
      </c>
      <c r="Y1212" s="88">
        <v>5.8561229999999992E-2</v>
      </c>
      <c r="Z1212" s="88">
        <v>5.583992099651211E-2</v>
      </c>
      <c r="AA1212" s="88">
        <v>7.2547130000000001E-2</v>
      </c>
      <c r="AB1212" s="88">
        <v>5.8561740000000001E-2</v>
      </c>
      <c r="AC1212" s="88">
        <v>5.8443929999999998E-2</v>
      </c>
      <c r="AD1212" s="88">
        <v>4.4542989999999998E-2</v>
      </c>
      <c r="AE1212" s="88">
        <v>4.4296569999999993E-2</v>
      </c>
      <c r="AF1212" s="88">
        <v>3.9407399999999995E-2</v>
      </c>
      <c r="AG1212" s="88">
        <v>1.70542E-3</v>
      </c>
      <c r="AH1212" s="88">
        <v>1.037599999999999E-3</v>
      </c>
    </row>
    <row r="1213" spans="1:34" ht="14.25" x14ac:dyDescent="0.25">
      <c r="A1213" s="85" t="s">
        <v>10</v>
      </c>
      <c r="B1213" s="85" t="s">
        <v>235</v>
      </c>
      <c r="C1213" s="85" t="s">
        <v>236</v>
      </c>
      <c r="D1213" s="85" t="s">
        <v>593</v>
      </c>
      <c r="E1213" s="85" t="s">
        <v>94</v>
      </c>
      <c r="F1213" s="85" t="s">
        <v>94</v>
      </c>
      <c r="G1213" s="85" t="s">
        <v>594</v>
      </c>
      <c r="H1213" s="86" t="s">
        <v>17</v>
      </c>
      <c r="I1213" s="87">
        <v>1</v>
      </c>
      <c r="J1213" s="88">
        <v>0.11596997099823905</v>
      </c>
      <c r="K1213" s="88">
        <v>0.10827663139884729</v>
      </c>
      <c r="L1213" s="88">
        <v>0.10552222586326256</v>
      </c>
      <c r="M1213" s="88">
        <v>0.10400255384362964</v>
      </c>
      <c r="N1213" s="88">
        <v>0.10656700037676024</v>
      </c>
      <c r="O1213" s="88">
        <v>0.10742181588780375</v>
      </c>
      <c r="P1213" s="88">
        <v>0.10780173389271201</v>
      </c>
      <c r="Q1213" s="88">
        <v>0.10390757434240257</v>
      </c>
      <c r="R1213" s="88">
        <v>0.10086823030313669</v>
      </c>
      <c r="S1213" s="88">
        <v>8.6241387114169607E-2</v>
      </c>
      <c r="T1213" s="88">
        <v>8.8330936141164898E-2</v>
      </c>
      <c r="U1213" s="88">
        <v>0.10755631193680538</v>
      </c>
      <c r="V1213" s="88">
        <v>0.10554360727519314</v>
      </c>
      <c r="W1213" s="88">
        <v>0.1036394633164249</v>
      </c>
      <c r="X1213" s="88">
        <v>9.4214533024687755E-2</v>
      </c>
      <c r="Y1213" s="88">
        <v>9.1157085067002416E-2</v>
      </c>
      <c r="Z1213" s="88">
        <v>8.9911051512743284E-2</v>
      </c>
      <c r="AA1213" s="88">
        <v>9.4979501227059018E-2</v>
      </c>
      <c r="AB1213" s="88">
        <v>9.6068856369705385E-2</v>
      </c>
      <c r="AC1213" s="88">
        <v>9.0773947558699108E-2</v>
      </c>
      <c r="AD1213" s="88">
        <v>9.7151073282545741E-2</v>
      </c>
      <c r="AE1213" s="88">
        <v>0.10245389358725897</v>
      </c>
      <c r="AF1213" s="88">
        <v>9.7605751037800795E-2</v>
      </c>
      <c r="AG1213" s="88">
        <v>8.9363574354085873E-2</v>
      </c>
      <c r="AH1213" s="88">
        <v>8.7589110449914992E-2</v>
      </c>
    </row>
    <row r="1214" spans="1:34" ht="14.25" x14ac:dyDescent="0.25">
      <c r="A1214" s="85" t="s">
        <v>10</v>
      </c>
      <c r="B1214" s="85" t="s">
        <v>235</v>
      </c>
      <c r="C1214" s="85" t="s">
        <v>236</v>
      </c>
      <c r="D1214" s="85" t="s">
        <v>593</v>
      </c>
      <c r="E1214" s="85" t="s">
        <v>94</v>
      </c>
      <c r="F1214" s="85" t="s">
        <v>94</v>
      </c>
      <c r="G1214" s="85" t="s">
        <v>595</v>
      </c>
      <c r="H1214" s="86" t="s">
        <v>17</v>
      </c>
      <c r="I1214" s="87">
        <v>1</v>
      </c>
      <c r="J1214" s="88">
        <v>0.15849444904443349</v>
      </c>
      <c r="K1214" s="88">
        <v>0.1542711296943374</v>
      </c>
      <c r="L1214" s="88">
        <v>0.15977114723450531</v>
      </c>
      <c r="M1214" s="88">
        <v>0.15690394587677822</v>
      </c>
      <c r="N1214" s="88">
        <v>0.15807007778887935</v>
      </c>
      <c r="O1214" s="88">
        <v>0.15410291702257983</v>
      </c>
      <c r="P1214" s="88">
        <v>0.15272402149594844</v>
      </c>
      <c r="Q1214" s="88">
        <v>0.14600907025138335</v>
      </c>
      <c r="R1214" s="88">
        <v>0.13779007753260583</v>
      </c>
      <c r="S1214" s="88">
        <v>0.11885149275479734</v>
      </c>
      <c r="T1214" s="88">
        <v>0.12577501038205124</v>
      </c>
      <c r="U1214" s="88">
        <v>0.12441356010023633</v>
      </c>
      <c r="V1214" s="88">
        <v>0.12156316982865692</v>
      </c>
      <c r="W1214" s="88">
        <v>0.12256095250561366</v>
      </c>
      <c r="X1214" s="88">
        <v>0.12104066698522159</v>
      </c>
      <c r="Y1214" s="88">
        <v>0.11991021905838788</v>
      </c>
      <c r="Z1214" s="88">
        <v>0.12563358616090095</v>
      </c>
      <c r="AA1214" s="88">
        <v>0.11791276703049552</v>
      </c>
      <c r="AB1214" s="88">
        <v>0.11367333091816693</v>
      </c>
      <c r="AC1214" s="88">
        <v>0.11026249803253332</v>
      </c>
      <c r="AD1214" s="88">
        <v>0.10537761134852365</v>
      </c>
      <c r="AE1214" s="88">
        <v>0.11174906635872546</v>
      </c>
      <c r="AF1214" s="88">
        <v>0.10942273017072068</v>
      </c>
      <c r="AG1214" s="88">
        <v>9.8805204208190556E-2</v>
      </c>
      <c r="AH1214" s="88">
        <v>9.7011610940953202E-2</v>
      </c>
    </row>
    <row r="1215" spans="1:34" ht="14.25" x14ac:dyDescent="0.25">
      <c r="A1215" s="85" t="s">
        <v>10</v>
      </c>
      <c r="B1215" s="85" t="s">
        <v>235</v>
      </c>
      <c r="C1215" s="85" t="s">
        <v>241</v>
      </c>
      <c r="D1215" s="85" t="s">
        <v>242</v>
      </c>
      <c r="E1215" s="85" t="s">
        <v>94</v>
      </c>
      <c r="F1215" s="85" t="s">
        <v>94</v>
      </c>
      <c r="G1215" s="85" t="s">
        <v>243</v>
      </c>
      <c r="H1215" s="86" t="s">
        <v>18</v>
      </c>
      <c r="I1215" s="87">
        <v>298</v>
      </c>
      <c r="J1215" s="88">
        <v>6.2903625616000006E-2</v>
      </c>
      <c r="K1215" s="88">
        <v>5.0322900612000003E-2</v>
      </c>
      <c r="L1215" s="88">
        <v>5.4516475513999997E-2</v>
      </c>
      <c r="M1215" s="88">
        <v>5.1720759012000003E-2</v>
      </c>
      <c r="N1215" s="88">
        <v>5.1720759012000003E-2</v>
      </c>
      <c r="O1215" s="88">
        <v>5.3118617411999997E-2</v>
      </c>
      <c r="P1215" s="88">
        <v>5.1720759012000003E-2</v>
      </c>
      <c r="Q1215" s="88">
        <v>6.1505767513999998E-2</v>
      </c>
      <c r="R1215" s="88">
        <v>5.3118617411999997E-2</v>
      </c>
      <c r="S1215" s="88">
        <v>4.4731467310000002E-2</v>
      </c>
      <c r="T1215" s="88">
        <v>5.4516475513999997E-2</v>
      </c>
      <c r="U1215" s="88">
        <v>2.9910319599999999E-2</v>
      </c>
      <c r="V1215" s="88">
        <v>4.88538518E-2</v>
      </c>
      <c r="W1215" s="88">
        <v>5.0322900582200007E-2</v>
      </c>
      <c r="X1215" s="88">
        <v>1.342788E-2</v>
      </c>
      <c r="Y1215" s="88">
        <v>3.3003499999999998E-2</v>
      </c>
      <c r="Z1215" s="88">
        <v>9.3869999999999994E-5</v>
      </c>
      <c r="AA1215" s="88">
        <v>2.9799999999999999E-5</v>
      </c>
      <c r="AB1215" s="88">
        <v>2.7806379999999999E-6</v>
      </c>
      <c r="AC1215" s="88">
        <v>2.4614799999999998E-3</v>
      </c>
      <c r="AD1215" s="88">
        <v>2.4704199999999996E-3</v>
      </c>
      <c r="AE1215" s="88">
        <v>8.4334000000000004E-4</v>
      </c>
      <c r="AF1215" s="88">
        <v>1.2903400000000001E-3</v>
      </c>
      <c r="AG1215" s="88">
        <v>3.42166878E-3</v>
      </c>
      <c r="AH1215" s="88">
        <v>2.0085200000000001E-4</v>
      </c>
    </row>
    <row r="1216" spans="1:34" ht="14.25" x14ac:dyDescent="0.25">
      <c r="A1216" s="85" t="s">
        <v>10</v>
      </c>
      <c r="B1216" s="85" t="s">
        <v>235</v>
      </c>
      <c r="C1216" s="85" t="s">
        <v>244</v>
      </c>
      <c r="D1216" s="85" t="s">
        <v>245</v>
      </c>
      <c r="E1216" s="85" t="s">
        <v>94</v>
      </c>
      <c r="F1216" s="85" t="s">
        <v>94</v>
      </c>
      <c r="G1216" s="85" t="s">
        <v>246</v>
      </c>
      <c r="H1216" s="86" t="s">
        <v>17</v>
      </c>
      <c r="I1216" s="87">
        <v>1</v>
      </c>
      <c r="J1216" s="88">
        <v>7.1577556764000003E-2</v>
      </c>
      <c r="K1216" s="88">
        <v>6.8185230023000004E-2</v>
      </c>
      <c r="L1216" s="88">
        <v>6.8145562931000006E-2</v>
      </c>
      <c r="M1216" s="88">
        <v>7.0019611191000003E-2</v>
      </c>
      <c r="N1216" s="88">
        <v>6.6668908737000002E-2</v>
      </c>
      <c r="O1216" s="88">
        <v>6.7339793815999999E-2</v>
      </c>
      <c r="P1216" s="88">
        <v>6.8028106128000004E-2</v>
      </c>
      <c r="Q1216" s="88">
        <v>6.8195196316000004E-2</v>
      </c>
      <c r="R1216" s="88">
        <v>6.6296459936999994E-2</v>
      </c>
      <c r="S1216" s="88">
        <v>6.3452863972000006E-2</v>
      </c>
      <c r="T1216" s="88">
        <v>6.5373328898999994E-2</v>
      </c>
      <c r="U1216" s="88">
        <v>6.6544500000000006E-2</v>
      </c>
      <c r="V1216" s="88">
        <v>5.9970999999999997E-2</v>
      </c>
      <c r="W1216" s="88">
        <v>6.575947E-2</v>
      </c>
      <c r="X1216" s="88">
        <v>6.2909999999999994E-2</v>
      </c>
      <c r="Y1216" s="88">
        <v>4.730203999999999E-2</v>
      </c>
      <c r="Z1216" s="88">
        <v>0</v>
      </c>
      <c r="AA1216" s="88">
        <v>0</v>
      </c>
      <c r="AB1216" s="88">
        <v>0</v>
      </c>
      <c r="AC1216" s="88">
        <v>0</v>
      </c>
      <c r="AD1216" s="88">
        <v>0</v>
      </c>
      <c r="AE1216" s="88">
        <v>0</v>
      </c>
      <c r="AF1216" s="88">
        <v>0</v>
      </c>
      <c r="AG1216" s="88">
        <v>0</v>
      </c>
      <c r="AH1216" s="88">
        <v>0</v>
      </c>
    </row>
    <row r="1217" spans="1:34" ht="14.25" x14ac:dyDescent="0.25">
      <c r="A1217" s="85" t="s">
        <v>10</v>
      </c>
      <c r="B1217" s="85" t="s">
        <v>235</v>
      </c>
      <c r="C1217" s="85" t="s">
        <v>247</v>
      </c>
      <c r="D1217" s="85" t="s">
        <v>248</v>
      </c>
      <c r="E1217" s="85" t="s">
        <v>94</v>
      </c>
      <c r="F1217" s="85" t="s">
        <v>94</v>
      </c>
      <c r="G1217" s="85" t="s">
        <v>249</v>
      </c>
      <c r="H1217" s="86" t="s">
        <v>17</v>
      </c>
      <c r="I1217" s="87">
        <v>1</v>
      </c>
      <c r="J1217" s="88">
        <v>0.89956566699999996</v>
      </c>
      <c r="K1217" s="88">
        <v>0.82414002580000001</v>
      </c>
      <c r="L1217" s="88">
        <v>0.81440768500000005</v>
      </c>
      <c r="M1217" s="88">
        <v>0.75290469800000004</v>
      </c>
      <c r="N1217" s="88">
        <v>0.76277221019999997</v>
      </c>
      <c r="O1217" s="88">
        <v>0.75878465390000005</v>
      </c>
      <c r="P1217" s="88">
        <v>0.73931997230000002</v>
      </c>
      <c r="Q1217" s="88">
        <v>0.76344806720000002</v>
      </c>
      <c r="R1217" s="88">
        <v>0.70877123590000002</v>
      </c>
      <c r="S1217" s="88">
        <v>0.6372655653</v>
      </c>
      <c r="T1217" s="88">
        <v>0.92011171979999995</v>
      </c>
      <c r="U1217" s="88">
        <v>0.81190701409999999</v>
      </c>
      <c r="V1217" s="88">
        <v>0.7840617057</v>
      </c>
      <c r="W1217" s="88">
        <v>0.84313160750000005</v>
      </c>
      <c r="X1217" s="88">
        <v>0.86651625970000001</v>
      </c>
      <c r="Y1217" s="88">
        <v>0.95458042679999999</v>
      </c>
      <c r="Z1217" s="88">
        <v>0.95262044150000003</v>
      </c>
      <c r="AA1217" s="88">
        <v>0.94227982939999999</v>
      </c>
      <c r="AB1217" s="88">
        <v>0.93930605860000005</v>
      </c>
      <c r="AC1217" s="88">
        <v>0.92166619090000002</v>
      </c>
      <c r="AD1217" s="88">
        <v>0.82562691119999998</v>
      </c>
      <c r="AE1217" s="88">
        <v>0.84657847819999998</v>
      </c>
      <c r="AF1217" s="88">
        <v>0.85178257710000005</v>
      </c>
      <c r="AG1217" s="88">
        <v>0.61982845470000003</v>
      </c>
      <c r="AH1217" s="88">
        <v>0.61982845470000003</v>
      </c>
    </row>
    <row r="1218" spans="1:34" ht="14.25" x14ac:dyDescent="0.25">
      <c r="A1218" s="85" t="s">
        <v>10</v>
      </c>
      <c r="B1218" s="85" t="s">
        <v>235</v>
      </c>
      <c r="C1218" s="85" t="s">
        <v>247</v>
      </c>
      <c r="D1218" s="85" t="s">
        <v>248</v>
      </c>
      <c r="E1218" s="85" t="s">
        <v>94</v>
      </c>
      <c r="F1218" s="85" t="s">
        <v>94</v>
      </c>
      <c r="G1218" s="85" t="s">
        <v>250</v>
      </c>
      <c r="H1218" s="86" t="s">
        <v>17</v>
      </c>
      <c r="I1218" s="87">
        <v>1</v>
      </c>
      <c r="J1218" s="88">
        <v>1.1993758322000001</v>
      </c>
      <c r="K1218" s="88">
        <v>1.0988758963</v>
      </c>
      <c r="L1218" s="88">
        <v>1.0858994419000001</v>
      </c>
      <c r="M1218" s="88">
        <v>1.0039179878</v>
      </c>
      <c r="N1218" s="88">
        <v>1.0170296136000001</v>
      </c>
      <c r="O1218" s="88">
        <v>1.0117579290000001</v>
      </c>
      <c r="P1218" s="88">
        <v>0.98573743449999995</v>
      </c>
      <c r="Q1218" s="88">
        <v>1.0179082277</v>
      </c>
      <c r="R1218" s="88">
        <v>0.94505084309999998</v>
      </c>
      <c r="S1218" s="88">
        <v>0.84961983470000002</v>
      </c>
      <c r="T1218" s="88">
        <v>1.0448073362999999</v>
      </c>
      <c r="U1218" s="88">
        <v>0.9787085217</v>
      </c>
      <c r="V1218" s="88">
        <v>0.89314502549999997</v>
      </c>
      <c r="W1218" s="88">
        <v>0.93315575989999999</v>
      </c>
      <c r="X1218" s="88">
        <v>0.95525628380000005</v>
      </c>
      <c r="Y1218" s="88">
        <v>1.0537286486999999</v>
      </c>
      <c r="Z1218" s="88">
        <v>0.98431813479999997</v>
      </c>
      <c r="AA1218" s="88">
        <v>0.91504279229999996</v>
      </c>
      <c r="AB1218" s="88">
        <v>0.87956029979999995</v>
      </c>
      <c r="AC1218" s="88">
        <v>0.86104181800000001</v>
      </c>
      <c r="AD1218" s="88">
        <v>0.70816296459999994</v>
      </c>
      <c r="AE1218" s="88">
        <v>0.77155835120000005</v>
      </c>
      <c r="AF1218" s="88">
        <v>0.79744367429999996</v>
      </c>
      <c r="AG1218" s="88">
        <v>0.5766411924</v>
      </c>
      <c r="AH1218" s="88">
        <v>0.5766411924</v>
      </c>
    </row>
    <row r="1219" spans="1:34" ht="14.25" x14ac:dyDescent="0.25">
      <c r="A1219" s="85" t="s">
        <v>10</v>
      </c>
      <c r="B1219" s="85" t="s">
        <v>235</v>
      </c>
      <c r="C1219" s="85" t="s">
        <v>247</v>
      </c>
      <c r="D1219" s="85" t="s">
        <v>251</v>
      </c>
      <c r="E1219" s="85" t="s">
        <v>94</v>
      </c>
      <c r="F1219" s="85" t="s">
        <v>94</v>
      </c>
      <c r="G1219" s="85" t="s">
        <v>252</v>
      </c>
      <c r="H1219" s="86" t="s">
        <v>17</v>
      </c>
      <c r="I1219" s="87">
        <v>1</v>
      </c>
      <c r="J1219" s="88">
        <v>0.41219115094724285</v>
      </c>
      <c r="K1219" s="88">
        <v>0.38106400169598847</v>
      </c>
      <c r="L1219" s="88">
        <v>0.33336619049003435</v>
      </c>
      <c r="M1219" s="88">
        <v>0.34274909726178276</v>
      </c>
      <c r="N1219" s="88">
        <v>0.31872926112108479</v>
      </c>
      <c r="O1219" s="88">
        <v>0.34608734034310273</v>
      </c>
      <c r="P1219" s="88">
        <v>0.34017235903921683</v>
      </c>
      <c r="Q1219" s="88">
        <v>0.33759186743496411</v>
      </c>
      <c r="R1219" s="88">
        <v>0.33252898989596197</v>
      </c>
      <c r="S1219" s="88">
        <v>0.3240949342977596</v>
      </c>
      <c r="T1219" s="88">
        <v>0.31840130177923753</v>
      </c>
      <c r="U1219" s="88">
        <v>0.30945820057352952</v>
      </c>
      <c r="V1219" s="88">
        <v>0.30005033719621665</v>
      </c>
      <c r="W1219" s="88">
        <v>0.29047289309383995</v>
      </c>
      <c r="X1219" s="88">
        <v>0.28581367447132539</v>
      </c>
      <c r="Y1219" s="88">
        <v>0.31507589210131132</v>
      </c>
      <c r="Z1219" s="88">
        <v>0.31890669470194671</v>
      </c>
      <c r="AA1219" s="88">
        <v>0.32142834104122631</v>
      </c>
      <c r="AB1219" s="88">
        <v>0.32362729709125826</v>
      </c>
      <c r="AC1219" s="88">
        <v>0.33189451091273098</v>
      </c>
      <c r="AD1219" s="88">
        <v>0.33344322366425311</v>
      </c>
      <c r="AE1219" s="88">
        <v>0.3385338900912705</v>
      </c>
      <c r="AF1219" s="88">
        <v>0.33365370134290606</v>
      </c>
      <c r="AG1219" s="88">
        <v>0.34714391787677723</v>
      </c>
      <c r="AH1219" s="88">
        <v>0.36665415031121878</v>
      </c>
    </row>
    <row r="1220" spans="1:34" ht="14.25" x14ac:dyDescent="0.25">
      <c r="A1220" s="85" t="s">
        <v>10</v>
      </c>
      <c r="B1220" s="85" t="s">
        <v>235</v>
      </c>
      <c r="C1220" s="85" t="s">
        <v>253</v>
      </c>
      <c r="D1220" s="85" t="s">
        <v>94</v>
      </c>
      <c r="E1220" s="85" t="s">
        <v>94</v>
      </c>
      <c r="F1220" s="85" t="s">
        <v>94</v>
      </c>
      <c r="G1220" s="85" t="s">
        <v>254</v>
      </c>
      <c r="H1220" s="86" t="s">
        <v>255</v>
      </c>
      <c r="I1220" s="87">
        <v>12200</v>
      </c>
      <c r="J1220" s="88">
        <v>0.25866984000569021</v>
      </c>
      <c r="K1220" s="88">
        <v>0.1802428975745817</v>
      </c>
      <c r="L1220" s="88">
        <v>0.18728401265633182</v>
      </c>
      <c r="M1220" s="88">
        <v>0.16624696321575588</v>
      </c>
      <c r="N1220" s="88">
        <v>0.15148617816728391</v>
      </c>
      <c r="O1220" s="88">
        <v>0.13512274742966923</v>
      </c>
      <c r="P1220" s="88">
        <v>0.14509411989032447</v>
      </c>
      <c r="Q1220" s="88">
        <v>0.13539183875353125</v>
      </c>
      <c r="R1220" s="88">
        <v>0.11566580809736626</v>
      </c>
      <c r="S1220" s="88">
        <v>7.8701049843120194E-2</v>
      </c>
      <c r="T1220" s="88">
        <v>0.10011055580863358</v>
      </c>
      <c r="U1220" s="88">
        <v>0.13176808983699909</v>
      </c>
      <c r="V1220" s="88">
        <v>0.11759355919364257</v>
      </c>
      <c r="W1220" s="88">
        <v>0.10419142911812178</v>
      </c>
      <c r="X1220" s="88">
        <v>9.4301464255050205E-2</v>
      </c>
      <c r="Y1220" s="88">
        <v>9.0731245721598339E-2</v>
      </c>
      <c r="Z1220" s="88">
        <v>8.3282202200499811E-2</v>
      </c>
      <c r="AA1220" s="88">
        <v>8.1077320893296112E-2</v>
      </c>
      <c r="AB1220" s="88">
        <v>8.2161230213119815E-2</v>
      </c>
      <c r="AC1220" s="88">
        <v>7.0323207867027213E-2</v>
      </c>
      <c r="AD1220" s="88">
        <v>6.290181467831317E-2</v>
      </c>
      <c r="AE1220" s="88">
        <v>6.5244461948315013E-2</v>
      </c>
      <c r="AF1220" s="88">
        <v>6.8039757437308751E-2</v>
      </c>
      <c r="AG1220" s="88">
        <v>5.4854622131438859E-2</v>
      </c>
      <c r="AH1220" s="88">
        <v>5.4854622131438859E-2</v>
      </c>
    </row>
    <row r="1221" spans="1:34" ht="14.25" x14ac:dyDescent="0.25">
      <c r="A1221" s="85" t="s">
        <v>10</v>
      </c>
      <c r="B1221" s="85" t="s">
        <v>235</v>
      </c>
      <c r="C1221" s="85" t="s">
        <v>253</v>
      </c>
      <c r="D1221" s="85" t="s">
        <v>94</v>
      </c>
      <c r="E1221" s="85" t="s">
        <v>94</v>
      </c>
      <c r="F1221" s="85" t="s">
        <v>94</v>
      </c>
      <c r="G1221" s="85" t="s">
        <v>254</v>
      </c>
      <c r="H1221" s="86" t="s">
        <v>256</v>
      </c>
      <c r="I1221" s="87">
        <v>8830</v>
      </c>
      <c r="J1221" s="88">
        <v>3.7580547184860924E-2</v>
      </c>
      <c r="K1221" s="88">
        <v>2.9676010412544005E-2</v>
      </c>
      <c r="L1221" s="88">
        <v>2.1363846240988343E-2</v>
      </c>
      <c r="M1221" s="88">
        <v>3.0267126314800899E-2</v>
      </c>
      <c r="N1221" s="88">
        <v>1.6492628038449919E-2</v>
      </c>
      <c r="O1221" s="88">
        <v>1.5384485501507762E-2</v>
      </c>
      <c r="P1221" s="88">
        <v>1.7685963039842198E-2</v>
      </c>
      <c r="Q1221" s="88">
        <v>2.0912651968170746E-2</v>
      </c>
      <c r="R1221" s="88">
        <v>3.0911585387715209E-2</v>
      </c>
      <c r="S1221" s="88">
        <v>1.6267760591577047E-2</v>
      </c>
      <c r="T1221" s="88">
        <v>2.1485646532901394E-2</v>
      </c>
      <c r="U1221" s="88">
        <v>3.9649299222036659E-2</v>
      </c>
      <c r="V1221" s="88">
        <v>2.4250657348810673E-2</v>
      </c>
      <c r="W1221" s="88">
        <v>2.3801649831852022E-2</v>
      </c>
      <c r="X1221" s="88">
        <v>3.2647706284074159E-2</v>
      </c>
      <c r="Y1221" s="88">
        <v>3.2897980494871033E-2</v>
      </c>
      <c r="Z1221" s="88">
        <v>3.0135273096443819E-2</v>
      </c>
      <c r="AA1221" s="88">
        <v>2.5308647809391311E-2</v>
      </c>
      <c r="AB1221" s="88">
        <v>2.5905797056105542E-2</v>
      </c>
      <c r="AC1221" s="88">
        <v>2.2544505092960149E-2</v>
      </c>
      <c r="AD1221" s="88">
        <v>2.0331004816754553E-2</v>
      </c>
      <c r="AE1221" s="88">
        <v>2.3665075475212249E-2</v>
      </c>
      <c r="AF1221" s="88">
        <v>2.879008455244789E-2</v>
      </c>
      <c r="AG1221" s="88">
        <v>2.5151493121922462E-2</v>
      </c>
      <c r="AH1221" s="88">
        <v>2.5151493121922462E-2</v>
      </c>
    </row>
    <row r="1222" spans="1:34" ht="14.25" x14ac:dyDescent="0.25">
      <c r="A1222" s="85" t="s">
        <v>10</v>
      </c>
      <c r="B1222" s="85" t="s">
        <v>235</v>
      </c>
      <c r="C1222" s="85" t="s">
        <v>253</v>
      </c>
      <c r="D1222" s="85" t="s">
        <v>94</v>
      </c>
      <c r="E1222" s="85" t="s">
        <v>94</v>
      </c>
      <c r="F1222" s="85" t="s">
        <v>94</v>
      </c>
      <c r="G1222" s="85" t="s">
        <v>254</v>
      </c>
      <c r="H1222" s="86" t="s">
        <v>257</v>
      </c>
      <c r="I1222" s="87">
        <v>10300</v>
      </c>
      <c r="J1222" s="88">
        <v>4.8234028928948598E-5</v>
      </c>
      <c r="K1222" s="88">
        <v>5.9727843284557675E-5</v>
      </c>
      <c r="L1222" s="88">
        <v>2.9594639793915157E-3</v>
      </c>
      <c r="M1222" s="88">
        <v>4.5092866815199554E-3</v>
      </c>
      <c r="N1222" s="88">
        <v>4.2426404942942095E-3</v>
      </c>
      <c r="O1222" s="88">
        <v>5.9837468240079034E-3</v>
      </c>
      <c r="P1222" s="88">
        <v>5.8767911771200627E-3</v>
      </c>
      <c r="Q1222" s="88">
        <v>2.9633465472535436E-3</v>
      </c>
      <c r="R1222" s="88">
        <v>2.9479087280986135E-3</v>
      </c>
      <c r="S1222" s="88">
        <v>1.5424976679872127E-3</v>
      </c>
      <c r="T1222" s="88">
        <v>1.574639470522702E-3</v>
      </c>
      <c r="U1222" s="88">
        <v>2.5489279117044865E-3</v>
      </c>
      <c r="V1222" s="88">
        <v>2.7512405771593848E-3</v>
      </c>
      <c r="W1222" s="88">
        <v>2.7645392946257529E-3</v>
      </c>
      <c r="X1222" s="88">
        <v>3.2778831413941075E-3</v>
      </c>
      <c r="Y1222" s="88">
        <v>3.1430089437016503E-3</v>
      </c>
      <c r="Z1222" s="88">
        <v>2.968631552405167E-3</v>
      </c>
      <c r="AA1222" s="88">
        <v>3.0982178233553543E-3</v>
      </c>
      <c r="AB1222" s="88">
        <v>3.3105521986504008E-3</v>
      </c>
      <c r="AC1222" s="88">
        <v>3.1371988390090605E-3</v>
      </c>
      <c r="AD1222" s="88">
        <v>3.1957871694088041E-3</v>
      </c>
      <c r="AE1222" s="88">
        <v>3.4631813418813254E-3</v>
      </c>
      <c r="AF1222" s="88">
        <v>3.2322947769607225E-3</v>
      </c>
      <c r="AG1222" s="88">
        <v>2.6641888285639783E-3</v>
      </c>
      <c r="AH1222" s="88">
        <v>2.6641888285639783E-3</v>
      </c>
    </row>
    <row r="1223" spans="1:34" ht="14.25" x14ac:dyDescent="0.25">
      <c r="A1223" s="85" t="s">
        <v>10</v>
      </c>
      <c r="B1223" s="85" t="s">
        <v>235</v>
      </c>
      <c r="C1223" s="85" t="s">
        <v>253</v>
      </c>
      <c r="D1223" s="85" t="s">
        <v>94</v>
      </c>
      <c r="E1223" s="85" t="s">
        <v>94</v>
      </c>
      <c r="F1223" s="85" t="s">
        <v>94</v>
      </c>
      <c r="G1223" s="85" t="s">
        <v>254</v>
      </c>
      <c r="H1223" s="86" t="s">
        <v>258</v>
      </c>
      <c r="I1223" s="87">
        <v>7390</v>
      </c>
      <c r="J1223" s="88">
        <v>0.13540707610498035</v>
      </c>
      <c r="K1223" s="88">
        <v>9.5966830396558234E-2</v>
      </c>
      <c r="L1223" s="88">
        <v>8.2054979167295164E-2</v>
      </c>
      <c r="M1223" s="88">
        <v>7.4234106814394116E-2</v>
      </c>
      <c r="N1223" s="88">
        <v>7.5330399868435108E-2</v>
      </c>
      <c r="O1223" s="88">
        <v>7.1023407783286557E-2</v>
      </c>
      <c r="P1223" s="88">
        <v>7.5399282733020392E-2</v>
      </c>
      <c r="Q1223" s="88">
        <v>7.7297654843301686E-2</v>
      </c>
      <c r="R1223" s="88">
        <v>7.3403328693339903E-2</v>
      </c>
      <c r="S1223" s="88">
        <v>5.4839023598984619E-2</v>
      </c>
      <c r="T1223" s="88">
        <v>7.5205569223223592E-2</v>
      </c>
      <c r="U1223" s="88">
        <v>0.10048621726284218</v>
      </c>
      <c r="V1223" s="88">
        <v>9.1589756263412384E-2</v>
      </c>
      <c r="W1223" s="88">
        <v>8.5543618133095259E-2</v>
      </c>
      <c r="X1223" s="88">
        <v>9.8579095089642535E-2</v>
      </c>
      <c r="Y1223" s="88">
        <v>0.1002407134654941</v>
      </c>
      <c r="Z1223" s="88">
        <v>0.10198799113911609</v>
      </c>
      <c r="AA1223" s="88">
        <v>0.10742592458193422</v>
      </c>
      <c r="AB1223" s="88">
        <v>0.11590652512655891</v>
      </c>
      <c r="AC1223" s="88">
        <v>0.10953583218691508</v>
      </c>
      <c r="AD1223" s="88">
        <v>0.11141128467674306</v>
      </c>
      <c r="AE1223" s="88">
        <v>0.11658969790884825</v>
      </c>
      <c r="AF1223" s="88">
        <v>0.12262444828301916</v>
      </c>
      <c r="AG1223" s="88">
        <v>0.10889226478675849</v>
      </c>
      <c r="AH1223" s="88">
        <v>0.10889226478675849</v>
      </c>
    </row>
    <row r="1224" spans="1:34" ht="14.25" x14ac:dyDescent="0.25">
      <c r="A1224" s="85" t="s">
        <v>10</v>
      </c>
      <c r="B1224" s="85" t="s">
        <v>235</v>
      </c>
      <c r="C1224" s="85" t="s">
        <v>253</v>
      </c>
      <c r="D1224" s="85" t="s">
        <v>94</v>
      </c>
      <c r="E1224" s="85" t="s">
        <v>94</v>
      </c>
      <c r="F1224" s="85" t="s">
        <v>94</v>
      </c>
      <c r="G1224" s="85" t="s">
        <v>254</v>
      </c>
      <c r="H1224" s="86" t="s">
        <v>259</v>
      </c>
      <c r="I1224" s="87">
        <v>14800</v>
      </c>
      <c r="J1224" s="88">
        <v>2.9082123384319241E-2</v>
      </c>
      <c r="K1224" s="88">
        <v>1.9291918037412016E-2</v>
      </c>
      <c r="L1224" s="88">
        <v>1.8423051766575028E-2</v>
      </c>
      <c r="M1224" s="88">
        <v>1.9253376484974518E-2</v>
      </c>
      <c r="N1224" s="88">
        <v>1.9154264154948135E-2</v>
      </c>
      <c r="O1224" s="88">
        <v>1.8364914429302319E-2</v>
      </c>
      <c r="P1224" s="88">
        <v>2.1872547903840352E-2</v>
      </c>
      <c r="Q1224" s="88">
        <v>2.1249237331056329E-2</v>
      </c>
      <c r="R1224" s="88">
        <v>2.0051881534170299E-2</v>
      </c>
      <c r="S1224" s="88">
        <v>1.5539890863611093E-2</v>
      </c>
      <c r="T1224" s="88">
        <v>2.029113136516944E-2</v>
      </c>
      <c r="U1224" s="88">
        <v>2.5629119275411557E-2</v>
      </c>
      <c r="V1224" s="88">
        <v>2.7889279019619222E-2</v>
      </c>
      <c r="W1224" s="88">
        <v>2.4085292767786079E-2</v>
      </c>
      <c r="X1224" s="88">
        <v>2.7103631742140949E-2</v>
      </c>
      <c r="Y1224" s="88">
        <v>2.8204963316298071E-2</v>
      </c>
      <c r="Z1224" s="88">
        <v>2.9983783281708126E-2</v>
      </c>
      <c r="AA1224" s="88">
        <v>3.3269866336214059E-2</v>
      </c>
      <c r="AB1224" s="88">
        <v>3.4470236570092981E-2</v>
      </c>
      <c r="AC1224" s="88">
        <v>3.3408751407604215E-2</v>
      </c>
      <c r="AD1224" s="88">
        <v>3.459177867834657E-2</v>
      </c>
      <c r="AE1224" s="88">
        <v>3.9575229161999466E-2</v>
      </c>
      <c r="AF1224" s="88">
        <v>3.4142503378990594E-2</v>
      </c>
      <c r="AG1224" s="88">
        <v>2.8944533886041589E-2</v>
      </c>
      <c r="AH1224" s="88">
        <v>2.8944533886041589E-2</v>
      </c>
    </row>
    <row r="1225" spans="1:34" ht="14.25" x14ac:dyDescent="0.25">
      <c r="A1225" s="85" t="s">
        <v>10</v>
      </c>
      <c r="B1225" s="85" t="s">
        <v>235</v>
      </c>
      <c r="C1225" s="85" t="s">
        <v>253</v>
      </c>
      <c r="D1225" s="85" t="s">
        <v>94</v>
      </c>
      <c r="E1225" s="85" t="s">
        <v>94</v>
      </c>
      <c r="F1225" s="85" t="s">
        <v>94</v>
      </c>
      <c r="G1225" s="85" t="s">
        <v>254</v>
      </c>
      <c r="H1225" s="86" t="s">
        <v>260</v>
      </c>
      <c r="I1225" s="87">
        <v>17200</v>
      </c>
      <c r="J1225" s="88">
        <v>3.4974140947942353E-3</v>
      </c>
      <c r="K1225" s="88">
        <v>3.8745547022400249E-3</v>
      </c>
      <c r="L1225" s="88">
        <v>9.6863942784613157E-3</v>
      </c>
      <c r="M1225" s="88">
        <v>9.0890245829117564E-3</v>
      </c>
      <c r="N1225" s="88">
        <v>9.1974055549299428E-3</v>
      </c>
      <c r="O1225" s="88">
        <v>8.0371874702986242E-3</v>
      </c>
      <c r="P1225" s="88">
        <v>1.1553700377965831E-2</v>
      </c>
      <c r="Q1225" s="88">
        <v>9.022125884686474E-3</v>
      </c>
      <c r="R1225" s="88">
        <v>9.2585636682790112E-3</v>
      </c>
      <c r="S1225" s="88">
        <v>7.3936425172096082E-3</v>
      </c>
      <c r="T1225" s="88">
        <v>8.4606708484785617E-3</v>
      </c>
      <c r="U1225" s="88">
        <v>1.0158391901657678E-2</v>
      </c>
      <c r="V1225" s="88">
        <v>1.0220856473580075E-2</v>
      </c>
      <c r="W1225" s="88">
        <v>8.9189152026529026E-3</v>
      </c>
      <c r="X1225" s="88">
        <v>9.2262429405736545E-3</v>
      </c>
      <c r="Y1225" s="88">
        <v>1.005173333946875E-2</v>
      </c>
      <c r="Z1225" s="88">
        <v>1.0151676363652338E-2</v>
      </c>
      <c r="AA1225" s="88">
        <v>1.0010889332494458E-2</v>
      </c>
      <c r="AB1225" s="88">
        <v>1.0496531973715835E-2</v>
      </c>
      <c r="AC1225" s="88">
        <v>1.0306104120698054E-2</v>
      </c>
      <c r="AD1225" s="88">
        <v>1.11225040573574E-2</v>
      </c>
      <c r="AE1225" s="88">
        <v>1.2066048564954263E-2</v>
      </c>
      <c r="AF1225" s="88">
        <v>1.1805502002384949E-2</v>
      </c>
      <c r="AG1225" s="88">
        <v>9.7114196730153715E-3</v>
      </c>
      <c r="AH1225" s="88">
        <v>9.7114196730153715E-3</v>
      </c>
    </row>
    <row r="1226" spans="1:34" ht="14.25" x14ac:dyDescent="0.25">
      <c r="A1226" s="85" t="s">
        <v>10</v>
      </c>
      <c r="B1226" s="85" t="s">
        <v>235</v>
      </c>
      <c r="C1226" s="85" t="s">
        <v>253</v>
      </c>
      <c r="D1226" s="85" t="s">
        <v>94</v>
      </c>
      <c r="E1226" s="85" t="s">
        <v>94</v>
      </c>
      <c r="F1226" s="85" t="s">
        <v>94</v>
      </c>
      <c r="G1226" s="85" t="s">
        <v>254</v>
      </c>
      <c r="H1226" s="86" t="s">
        <v>261</v>
      </c>
      <c r="I1226" s="87">
        <v>22800</v>
      </c>
      <c r="J1226" s="88">
        <v>4.954643696174469E-2</v>
      </c>
      <c r="K1226" s="88">
        <v>3.3618256205557188E-2</v>
      </c>
      <c r="L1226" s="88">
        <v>2.9801712974871414E-2</v>
      </c>
      <c r="M1226" s="88">
        <v>3.586769392171632E-2</v>
      </c>
      <c r="N1226" s="88">
        <v>3.4373760011794069E-2</v>
      </c>
      <c r="O1226" s="88">
        <v>3.7344796907142562E-2</v>
      </c>
      <c r="P1226" s="88">
        <v>3.6207121352087653E-2</v>
      </c>
      <c r="Q1226" s="88">
        <v>2.8975197884908311E-2</v>
      </c>
      <c r="R1226" s="88">
        <v>2.6511099035373447E-2</v>
      </c>
      <c r="S1226" s="88">
        <v>2.0363756222387466E-2</v>
      </c>
      <c r="T1226" s="88">
        <v>2.6127504118567828E-2</v>
      </c>
      <c r="U1226" s="88">
        <v>3.2112728607805438E-2</v>
      </c>
      <c r="V1226" s="88">
        <v>3.2184517780749551E-2</v>
      </c>
      <c r="W1226" s="88">
        <v>3.3129324517898531E-2</v>
      </c>
      <c r="X1226" s="88">
        <v>3.5517452260629988E-2</v>
      </c>
      <c r="Y1226" s="88">
        <v>3.6031079140390672E-2</v>
      </c>
      <c r="Z1226" s="88">
        <v>3.9842910805150643E-2</v>
      </c>
      <c r="AA1226" s="88">
        <v>3.3397856907203531E-2</v>
      </c>
      <c r="AB1226" s="88">
        <v>3.7348133168301469E-2</v>
      </c>
      <c r="AC1226" s="88">
        <v>3.7207420980373426E-2</v>
      </c>
      <c r="AD1226" s="88">
        <v>3.6195729484035474E-2</v>
      </c>
      <c r="AE1226" s="88">
        <v>4.2949989818112648E-2</v>
      </c>
      <c r="AF1226" s="88">
        <v>3.5698043020169545E-2</v>
      </c>
      <c r="AG1226" s="88">
        <v>3.3666529387059697E-2</v>
      </c>
      <c r="AH1226" s="88">
        <v>3.3666529387059697E-2</v>
      </c>
    </row>
    <row r="1227" spans="1:34" ht="14.25" x14ac:dyDescent="0.25">
      <c r="A1227" s="85" t="s">
        <v>10</v>
      </c>
      <c r="B1227" s="85" t="s">
        <v>235</v>
      </c>
      <c r="C1227" s="85" t="s">
        <v>262</v>
      </c>
      <c r="D1227" s="85" t="s">
        <v>94</v>
      </c>
      <c r="E1227" s="85" t="s">
        <v>94</v>
      </c>
      <c r="F1227" s="85" t="s">
        <v>94</v>
      </c>
      <c r="G1227" s="85" t="s">
        <v>263</v>
      </c>
      <c r="H1227" s="86" t="s">
        <v>264</v>
      </c>
      <c r="I1227" s="87">
        <v>1430</v>
      </c>
      <c r="J1227" s="88">
        <v>0.35939152871929347</v>
      </c>
      <c r="K1227" s="88">
        <v>0.32158536182703745</v>
      </c>
      <c r="L1227" s="88">
        <v>0.28322831813551153</v>
      </c>
      <c r="M1227" s="88">
        <v>0.25845547710536421</v>
      </c>
      <c r="N1227" s="88">
        <v>0.23342226178702485</v>
      </c>
      <c r="O1227" s="88">
        <v>0.18167847908118176</v>
      </c>
      <c r="P1227" s="88">
        <v>0.18257355073075626</v>
      </c>
      <c r="Q1227" s="88">
        <v>0.15675831172335833</v>
      </c>
      <c r="R1227" s="88">
        <v>0.15374541341651099</v>
      </c>
      <c r="S1227" s="88">
        <v>0.14436769745938571</v>
      </c>
      <c r="T1227" s="88">
        <v>0.13387337651515802</v>
      </c>
      <c r="U1227" s="88">
        <v>0.11879593283321584</v>
      </c>
      <c r="V1227" s="88">
        <v>9.9210565853014632E-2</v>
      </c>
      <c r="W1227" s="88">
        <v>9.2811319472584836E-2</v>
      </c>
      <c r="X1227" s="88">
        <v>9.3503736367809204E-2</v>
      </c>
      <c r="Y1227" s="88">
        <v>8.4516322988937118E-2</v>
      </c>
      <c r="Z1227" s="88">
        <v>4.2572545996088264E-2</v>
      </c>
      <c r="AA1227" s="88">
        <v>4.2890138196586158E-2</v>
      </c>
      <c r="AB1227" s="88">
        <v>4.3210099590910551E-2</v>
      </c>
      <c r="AC1227" s="88">
        <v>4.3532451395722586E-2</v>
      </c>
      <c r="AD1227" s="88">
        <v>4.3857200683242628E-2</v>
      </c>
      <c r="AE1227" s="88">
        <v>4.4184368670131813E-2</v>
      </c>
      <c r="AF1227" s="88">
        <v>4.4513990717492041E-2</v>
      </c>
      <c r="AG1227" s="88">
        <v>4.4846080969764064E-2</v>
      </c>
      <c r="AH1227" s="88">
        <v>4.4827021335846359E-2</v>
      </c>
    </row>
    <row r="1228" spans="1:34" ht="14.25" x14ac:dyDescent="0.25">
      <c r="A1228" s="85" t="s">
        <v>10</v>
      </c>
      <c r="B1228" s="85" t="s">
        <v>235</v>
      </c>
      <c r="C1228" s="85" t="s">
        <v>262</v>
      </c>
      <c r="D1228" s="85" t="s">
        <v>94</v>
      </c>
      <c r="E1228" s="85" t="s">
        <v>94</v>
      </c>
      <c r="F1228" s="85" t="s">
        <v>94</v>
      </c>
      <c r="G1228" s="85" t="s">
        <v>263</v>
      </c>
      <c r="H1228" s="86" t="s">
        <v>265</v>
      </c>
      <c r="I1228" s="87">
        <v>124</v>
      </c>
      <c r="J1228" s="88">
        <v>1.0262604935342163E-2</v>
      </c>
      <c r="K1228" s="88">
        <v>1.2401939498902916E-2</v>
      </c>
      <c r="L1228" s="88">
        <v>1.4570925896663379E-2</v>
      </c>
      <c r="M1228" s="88">
        <v>1.5991586556619621E-2</v>
      </c>
      <c r="N1228" s="88">
        <v>1.7425679081821969E-2</v>
      </c>
      <c r="O1228" s="88">
        <v>2.0228470672177184E-2</v>
      </c>
      <c r="P1228" s="88">
        <v>2.0334086746234891E-2</v>
      </c>
      <c r="Q1228" s="88">
        <v>2.1808425165902881E-2</v>
      </c>
      <c r="R1228" s="88">
        <v>2.5100628484463379E-2</v>
      </c>
      <c r="S1228" s="88">
        <v>2.6836181432476812E-2</v>
      </c>
      <c r="T1228" s="88">
        <v>2.8628948850903748E-2</v>
      </c>
      <c r="U1228" s="88">
        <v>2.9756388003501773E-2</v>
      </c>
      <c r="V1228" s="88">
        <v>3.1118383742822185E-2</v>
      </c>
      <c r="W1228" s="88">
        <v>3.171633608982407E-2</v>
      </c>
      <c r="X1228" s="88">
        <v>3.1952955147585602E-2</v>
      </c>
      <c r="Y1228" s="88">
        <v>3.1938362882950259E-2</v>
      </c>
      <c r="Z1228" s="88">
        <v>3.2176621276624663E-2</v>
      </c>
      <c r="AA1228" s="88">
        <v>3.2416659632723201E-2</v>
      </c>
      <c r="AB1228" s="88">
        <v>3.2658488641710885E-2</v>
      </c>
      <c r="AC1228" s="88">
        <v>3.2902124339285244E-2</v>
      </c>
      <c r="AD1228" s="88">
        <v>3.3147572070678755E-2</v>
      </c>
      <c r="AE1228" s="88">
        <v>3.3394847871588966E-2</v>
      </c>
      <c r="AF1228" s="88">
        <v>3.3643978468178376E-2</v>
      </c>
      <c r="AG1228" s="88">
        <v>3.3894974550912005E-2</v>
      </c>
      <c r="AH1228" s="88">
        <v>3.3880569149311236E-2</v>
      </c>
    </row>
    <row r="1229" spans="1:34" ht="14.25" x14ac:dyDescent="0.25">
      <c r="A1229" s="85" t="s">
        <v>10</v>
      </c>
      <c r="B1229" s="85" t="s">
        <v>235</v>
      </c>
      <c r="C1229" s="85" t="s">
        <v>262</v>
      </c>
      <c r="D1229" s="85" t="s">
        <v>94</v>
      </c>
      <c r="E1229" s="85" t="s">
        <v>94</v>
      </c>
      <c r="F1229" s="85" t="s">
        <v>94</v>
      </c>
      <c r="G1229" s="85" t="s">
        <v>263</v>
      </c>
      <c r="H1229" s="86" t="s">
        <v>266</v>
      </c>
      <c r="I1229" s="87">
        <v>1640</v>
      </c>
      <c r="J1229" s="88">
        <v>1.5232362099389493E-3</v>
      </c>
      <c r="K1229" s="88">
        <v>1.5339740281359005E-3</v>
      </c>
      <c r="L1229" s="88">
        <v>1.544787540922357E-3</v>
      </c>
      <c r="M1229" s="88">
        <v>1.4748870129653961E-3</v>
      </c>
      <c r="N1229" s="88">
        <v>1.4042155019500483E-3</v>
      </c>
      <c r="O1229" s="88">
        <v>1.3327713107962572E-3</v>
      </c>
      <c r="P1229" s="88">
        <v>1.2605528922096283E-3</v>
      </c>
      <c r="Q1229" s="88">
        <v>1.1875634374848506E-3</v>
      </c>
      <c r="R1229" s="88">
        <v>1.3124387986826374E-3</v>
      </c>
      <c r="S1229" s="88">
        <v>1.362385461749364E-3</v>
      </c>
      <c r="T1229" s="88">
        <v>1.4123321248160903E-3</v>
      </c>
      <c r="U1229" s="88">
        <v>1.4264550544053577E-3</v>
      </c>
      <c r="V1229" s="88">
        <v>1.4407201416671543E-3</v>
      </c>
      <c r="W1229" s="88">
        <v>1.4514675518280914E-3</v>
      </c>
      <c r="X1229" s="88">
        <v>1.4622961949447592E-3</v>
      </c>
      <c r="Y1229" s="88">
        <v>4.2354835034854406E-4</v>
      </c>
      <c r="Z1229" s="88">
        <v>4.2670799725866662E-4</v>
      </c>
      <c r="AA1229" s="88">
        <v>4.298912490151361E-4</v>
      </c>
      <c r="AB1229" s="88">
        <v>4.3309824738880159E-4</v>
      </c>
      <c r="AC1229" s="88">
        <v>4.3632920503593626E-4</v>
      </c>
      <c r="AD1229" s="88">
        <v>4.3958419284196481E-4</v>
      </c>
      <c r="AE1229" s="88">
        <v>4.4286342346316052E-4</v>
      </c>
      <c r="AF1229" s="88">
        <v>4.4616725132664572E-4</v>
      </c>
      <c r="AG1229" s="88">
        <v>4.4949581820326952E-4</v>
      </c>
      <c r="AH1229" s="88">
        <v>4.4930478198433507E-4</v>
      </c>
    </row>
    <row r="1230" spans="1:34" ht="14.25" x14ac:dyDescent="0.25">
      <c r="A1230" s="85" t="s">
        <v>10</v>
      </c>
      <c r="B1230" s="85" t="s">
        <v>235</v>
      </c>
      <c r="C1230" s="85" t="s">
        <v>262</v>
      </c>
      <c r="D1230" s="85" t="s">
        <v>94</v>
      </c>
      <c r="E1230" s="85" t="s">
        <v>94</v>
      </c>
      <c r="F1230" s="85" t="s">
        <v>94</v>
      </c>
      <c r="G1230" s="85" t="s">
        <v>596</v>
      </c>
      <c r="H1230" s="86" t="s">
        <v>258</v>
      </c>
      <c r="I1230" s="87">
        <v>7390</v>
      </c>
      <c r="J1230" s="88">
        <v>1.2253772885664278E-3</v>
      </c>
      <c r="K1230" s="88">
        <v>1.0883997421237881E-3</v>
      </c>
      <c r="L1230" s="88">
        <v>9.2627995976434321E-4</v>
      </c>
      <c r="M1230" s="88">
        <v>7.8739737749552899E-4</v>
      </c>
      <c r="N1230" s="88">
        <v>6.7333952517249535E-4</v>
      </c>
      <c r="O1230" s="88">
        <v>6.6759036088803205E-4</v>
      </c>
      <c r="P1230" s="88">
        <v>5.6186114070021762E-4</v>
      </c>
      <c r="Q1230" s="88">
        <v>5.2428307547566224E-4</v>
      </c>
      <c r="R1230" s="88">
        <v>5.6467444740799285E-4</v>
      </c>
      <c r="S1230" s="88">
        <v>4.8392093340050716E-4</v>
      </c>
      <c r="T1230" s="88">
        <v>4.8605766277306936E-4</v>
      </c>
      <c r="U1230" s="88">
        <v>4.6429402291112734E-4</v>
      </c>
      <c r="V1230" s="88">
        <v>4.1659357771338504E-4</v>
      </c>
      <c r="W1230" s="88">
        <v>3.8389797128486933E-4</v>
      </c>
      <c r="X1230" s="88">
        <v>3.5255230156086749E-4</v>
      </c>
      <c r="Y1230" s="88">
        <v>3.1140363498142912E-4</v>
      </c>
      <c r="Z1230" s="88">
        <v>2.8331776473698093E-4</v>
      </c>
      <c r="AA1230" s="88">
        <v>2.4666379205989076E-4</v>
      </c>
      <c r="AB1230" s="88">
        <v>2.1255978921261252E-4</v>
      </c>
      <c r="AC1230" s="88">
        <v>1.6374163718440974E-4</v>
      </c>
      <c r="AD1230" s="88">
        <v>1.4392030792057534E-4</v>
      </c>
      <c r="AE1230" s="88">
        <v>1.3073227907845313E-4</v>
      </c>
      <c r="AF1230" s="88">
        <v>1.1830529917699921E-4</v>
      </c>
      <c r="AG1230" s="88">
        <v>9.9454991130290064E-5</v>
      </c>
      <c r="AH1230" s="88">
        <v>9.5460422765078124E-5</v>
      </c>
    </row>
    <row r="1231" spans="1:34" ht="14.25" x14ac:dyDescent="0.25">
      <c r="A1231" s="85" t="s">
        <v>10</v>
      </c>
      <c r="B1231" s="85" t="s">
        <v>235</v>
      </c>
      <c r="C1231" s="85" t="s">
        <v>262</v>
      </c>
      <c r="D1231" s="85" t="s">
        <v>94</v>
      </c>
      <c r="E1231" s="85" t="s">
        <v>94</v>
      </c>
      <c r="F1231" s="85" t="s">
        <v>94</v>
      </c>
      <c r="G1231" s="85" t="s">
        <v>596</v>
      </c>
      <c r="H1231" s="86" t="s">
        <v>267</v>
      </c>
      <c r="I1231" s="87">
        <v>3500</v>
      </c>
      <c r="J1231" s="88">
        <v>1.4271014807279998E-3</v>
      </c>
      <c r="K1231" s="88">
        <v>1.6016707977802561E-3</v>
      </c>
      <c r="L1231" s="88">
        <v>1.8443231365885761E-3</v>
      </c>
      <c r="M1231" s="88">
        <v>2.0554052447762398E-3</v>
      </c>
      <c r="N1231" s="88">
        <v>2.2658850911188803E-3</v>
      </c>
      <c r="O1231" s="88">
        <v>2.4726855773496799E-3</v>
      </c>
      <c r="P1231" s="88">
        <v>2.6767005707957763E-3</v>
      </c>
      <c r="Q1231" s="88">
        <v>2.8668203598098399E-3</v>
      </c>
      <c r="R1231" s="88">
        <v>3.0502291585474241E-3</v>
      </c>
      <c r="S1231" s="88">
        <v>3.2572936899861117E-3</v>
      </c>
      <c r="T1231" s="88">
        <v>3.4395069824505594E-3</v>
      </c>
      <c r="U1231" s="88">
        <v>3.3695779303449759E-3</v>
      </c>
      <c r="V1231" s="88">
        <v>3.2986784263714401E-3</v>
      </c>
      <c r="W1231" s="88">
        <v>3.23168727409696E-3</v>
      </c>
      <c r="X1231" s="88">
        <v>3.1613620906766082E-3</v>
      </c>
      <c r="Y1231" s="88">
        <v>3.0971809433201279E-3</v>
      </c>
      <c r="Z1231" s="88">
        <v>3.0265715207582408E-3</v>
      </c>
      <c r="AA1231" s="88">
        <v>2.9579628216979677E-3</v>
      </c>
      <c r="AB1231" s="88">
        <v>2.8888222220457603E-3</v>
      </c>
      <c r="AC1231" s="88">
        <v>2.8203771065486234E-3</v>
      </c>
      <c r="AD1231" s="88">
        <v>2.753008746834304E-3</v>
      </c>
      <c r="AE1231" s="88">
        <v>2.6842626274205285E-3</v>
      </c>
      <c r="AF1231" s="88">
        <v>2.6159438827660321E-3</v>
      </c>
      <c r="AG1231" s="88">
        <v>2.5503005168052164E-3</v>
      </c>
      <c r="AH1231" s="88">
        <v>2.480162540040192E-3</v>
      </c>
    </row>
    <row r="1232" spans="1:34" ht="14.25" x14ac:dyDescent="0.25">
      <c r="A1232" s="85" t="s">
        <v>10</v>
      </c>
      <c r="B1232" s="85" t="s">
        <v>235</v>
      </c>
      <c r="C1232" s="85" t="s">
        <v>262</v>
      </c>
      <c r="D1232" s="85" t="s">
        <v>94</v>
      </c>
      <c r="E1232" s="85" t="s">
        <v>94</v>
      </c>
      <c r="F1232" s="85" t="s">
        <v>94</v>
      </c>
      <c r="G1232" s="85" t="s">
        <v>596</v>
      </c>
      <c r="H1232" s="86" t="s">
        <v>268</v>
      </c>
      <c r="I1232" s="87">
        <v>3220</v>
      </c>
      <c r="J1232" s="88">
        <v>1.1781388704100646E-2</v>
      </c>
      <c r="K1232" s="88">
        <v>1.3295708622493112E-2</v>
      </c>
      <c r="L1232" s="88">
        <v>1.5287469136833621E-2</v>
      </c>
      <c r="M1232" s="88">
        <v>1.7034713003331186E-2</v>
      </c>
      <c r="N1232" s="88">
        <v>1.8784690935395764E-2</v>
      </c>
      <c r="O1232" s="88">
        <v>2.0444002210210605E-2</v>
      </c>
      <c r="P1232" s="88">
        <v>2.2191882650459571E-2</v>
      </c>
      <c r="Q1232" s="88">
        <v>2.3709582555802643E-2</v>
      </c>
      <c r="R1232" s="88">
        <v>2.5269197010146426E-2</v>
      </c>
      <c r="S1232" s="88">
        <v>2.6976781327061095E-2</v>
      </c>
      <c r="T1232" s="88">
        <v>2.841059850236307E-2</v>
      </c>
      <c r="U1232" s="88">
        <v>2.7846554197491994E-2</v>
      </c>
      <c r="V1232" s="88">
        <v>2.7279022407900252E-2</v>
      </c>
      <c r="W1232" s="88">
        <v>2.6709807343443838E-2</v>
      </c>
      <c r="X1232" s="88">
        <v>2.6145355014428138E-2</v>
      </c>
      <c r="Y1232" s="88">
        <v>2.5576815199551271E-2</v>
      </c>
      <c r="Z1232" s="88">
        <v>2.5009718425392062E-2</v>
      </c>
      <c r="AA1232" s="88">
        <v>2.4440343049043783E-2</v>
      </c>
      <c r="AB1232" s="88">
        <v>2.3875152724467521E-2</v>
      </c>
      <c r="AC1232" s="88">
        <v>2.3307661713921166E-2</v>
      </c>
      <c r="AD1232" s="88">
        <v>2.273917062357703E-2</v>
      </c>
      <c r="AE1232" s="88">
        <v>2.2172082145441387E-2</v>
      </c>
      <c r="AF1232" s="88">
        <v>2.1605245118611362E-2</v>
      </c>
      <c r="AG1232" s="88">
        <v>2.1039104490378692E-2</v>
      </c>
      <c r="AH1232" s="88">
        <v>2.0473354242634908E-2</v>
      </c>
    </row>
    <row r="1233" spans="1:34" ht="14.25" x14ac:dyDescent="0.25">
      <c r="A1233" s="85" t="s">
        <v>10</v>
      </c>
      <c r="B1233" s="85" t="s">
        <v>235</v>
      </c>
      <c r="C1233" s="85" t="s">
        <v>262</v>
      </c>
      <c r="D1233" s="85" t="s">
        <v>94</v>
      </c>
      <c r="E1233" s="85" t="s">
        <v>94</v>
      </c>
      <c r="F1233" s="85" t="s">
        <v>94</v>
      </c>
      <c r="G1233" s="85" t="s">
        <v>596</v>
      </c>
      <c r="H1233" s="86" t="s">
        <v>269</v>
      </c>
      <c r="I1233" s="87">
        <v>9810</v>
      </c>
      <c r="J1233" s="88">
        <v>6.6666026314008006E-4</v>
      </c>
      <c r="K1233" s="88">
        <v>7.7400938552829113E-4</v>
      </c>
      <c r="L1233" s="88">
        <v>9.0338579600224885E-4</v>
      </c>
      <c r="M1233" s="88">
        <v>1.0209379975318943E-3</v>
      </c>
      <c r="N1233" s="88">
        <v>1.1290581711175217E-3</v>
      </c>
      <c r="O1233" s="88">
        <v>1.2270542929697606E-3</v>
      </c>
      <c r="P1233" s="88">
        <v>1.3381490297158731E-3</v>
      </c>
      <c r="Q1233" s="88">
        <v>1.4552096238107859E-3</v>
      </c>
      <c r="R1233" s="88">
        <v>1.5599536895680216E-3</v>
      </c>
      <c r="S1233" s="88">
        <v>1.6741080685310288E-3</v>
      </c>
      <c r="T1233" s="88">
        <v>1.8028394444852638E-3</v>
      </c>
      <c r="U1233" s="88">
        <v>1.7946259337382712E-3</v>
      </c>
      <c r="V1233" s="88">
        <v>1.7972996943771418E-3</v>
      </c>
      <c r="W1233" s="88">
        <v>1.7918646021877825E-3</v>
      </c>
      <c r="X1233" s="88">
        <v>1.7940093775637906E-3</v>
      </c>
      <c r="Y1233" s="88">
        <v>1.8011506786124374E-3</v>
      </c>
      <c r="Z1233" s="88">
        <v>1.7969017095023901E-3</v>
      </c>
      <c r="AA1233" s="88">
        <v>1.7943639329620483E-3</v>
      </c>
      <c r="AB1233" s="88">
        <v>1.7911448120118011E-3</v>
      </c>
      <c r="AC1233" s="88">
        <v>1.7960968402699995E-3</v>
      </c>
      <c r="AD1233" s="88">
        <v>1.7937455968909896E-3</v>
      </c>
      <c r="AE1233" s="88">
        <v>1.7966817142853991E-3</v>
      </c>
      <c r="AF1233" s="88">
        <v>1.7962214330304318E-3</v>
      </c>
      <c r="AG1233" s="88">
        <v>1.7917471290136606E-3</v>
      </c>
      <c r="AH1233" s="88">
        <v>1.7921942390339539E-3</v>
      </c>
    </row>
    <row r="1234" spans="1:34" ht="14.25" x14ac:dyDescent="0.25">
      <c r="A1234" s="85" t="s">
        <v>10</v>
      </c>
      <c r="B1234" s="85" t="s">
        <v>235</v>
      </c>
      <c r="C1234" s="85" t="s">
        <v>262</v>
      </c>
      <c r="D1234" s="85" t="s">
        <v>94</v>
      </c>
      <c r="E1234" s="85" t="s">
        <v>94</v>
      </c>
      <c r="F1234" s="85" t="s">
        <v>94</v>
      </c>
      <c r="G1234" s="85" t="s">
        <v>270</v>
      </c>
      <c r="H1234" s="86" t="s">
        <v>264</v>
      </c>
      <c r="I1234" s="87">
        <v>1430</v>
      </c>
      <c r="J1234" s="88">
        <v>0</v>
      </c>
      <c r="K1234" s="88">
        <v>0</v>
      </c>
      <c r="L1234" s="88">
        <v>0</v>
      </c>
      <c r="M1234" s="88">
        <v>0</v>
      </c>
      <c r="N1234" s="88">
        <v>0</v>
      </c>
      <c r="O1234" s="88">
        <v>0</v>
      </c>
      <c r="P1234" s="88">
        <v>0</v>
      </c>
      <c r="Q1234" s="88">
        <v>0</v>
      </c>
      <c r="R1234" s="88">
        <v>0</v>
      </c>
      <c r="S1234" s="88">
        <v>1.0656386988860357E-3</v>
      </c>
      <c r="T1234" s="88">
        <v>3.669651861002213E-3</v>
      </c>
      <c r="U1234" s="88">
        <v>7.1194606264323307E-3</v>
      </c>
      <c r="V1234" s="88">
        <v>1.1014353002850323E-2</v>
      </c>
      <c r="W1234" s="88">
        <v>1.5311845152130613E-2</v>
      </c>
      <c r="X1234" s="88">
        <v>2.0009473641255063E-2</v>
      </c>
      <c r="Y1234" s="88">
        <v>2.3107924409422945E-2</v>
      </c>
      <c r="Z1234" s="88">
        <v>2.6420596956754021E-2</v>
      </c>
      <c r="AA1234" s="88">
        <v>2.9862404309655814E-2</v>
      </c>
      <c r="AB1234" s="88">
        <v>3.0333940964479476E-2</v>
      </c>
      <c r="AC1234" s="88">
        <v>3.0107661805883344E-2</v>
      </c>
      <c r="AD1234" s="88">
        <v>3.1380039729218864E-2</v>
      </c>
      <c r="AE1234" s="88">
        <v>2.99039072268194E-2</v>
      </c>
      <c r="AF1234" s="88">
        <v>2.9894716693782471E-2</v>
      </c>
      <c r="AG1234" s="88">
        <v>2.8766266018240515E-2</v>
      </c>
      <c r="AH1234" s="88">
        <v>2.807175250078256E-2</v>
      </c>
    </row>
    <row r="1235" spans="1:34" ht="14.25" x14ac:dyDescent="0.25">
      <c r="A1235" s="85" t="s">
        <v>10</v>
      </c>
      <c r="B1235" s="85" t="s">
        <v>235</v>
      </c>
      <c r="C1235" s="85" t="s">
        <v>262</v>
      </c>
      <c r="D1235" s="85" t="s">
        <v>94</v>
      </c>
      <c r="E1235" s="85" t="s">
        <v>94</v>
      </c>
      <c r="F1235" s="85" t="s">
        <v>94</v>
      </c>
      <c r="G1235" s="85" t="s">
        <v>270</v>
      </c>
      <c r="H1235" s="86" t="s">
        <v>271</v>
      </c>
      <c r="I1235" s="87">
        <v>1030</v>
      </c>
      <c r="J1235" s="88">
        <v>0</v>
      </c>
      <c r="K1235" s="88">
        <v>5.3640589808612651E-4</v>
      </c>
      <c r="L1235" s="88">
        <v>5.5890939795480248E-4</v>
      </c>
      <c r="M1235" s="88">
        <v>1.4428370982212718E-3</v>
      </c>
      <c r="N1235" s="88">
        <v>2.403744137419693E-3</v>
      </c>
      <c r="O1235" s="88">
        <v>3.4061700972473617E-3</v>
      </c>
      <c r="P1235" s="88">
        <v>3.8568628537621464E-3</v>
      </c>
      <c r="Q1235" s="88">
        <v>3.5913005948432905E-3</v>
      </c>
      <c r="R1235" s="88">
        <v>4.8518803643984249E-3</v>
      </c>
      <c r="S1235" s="88">
        <v>5.5822395923846198E-3</v>
      </c>
      <c r="T1235" s="88">
        <v>6.9203148636217239E-3</v>
      </c>
      <c r="U1235" s="88">
        <v>8.2440624137440684E-3</v>
      </c>
      <c r="V1235" s="88">
        <v>9.5499416877202897E-3</v>
      </c>
      <c r="W1235" s="88">
        <v>1.1229335389382002E-2</v>
      </c>
      <c r="X1235" s="88">
        <v>1.4513204217668029E-2</v>
      </c>
      <c r="Y1235" s="88">
        <v>2.8723373882045853E-2</v>
      </c>
      <c r="Z1235" s="88">
        <v>4.9489057452447631E-2</v>
      </c>
      <c r="AA1235" s="88">
        <v>6.6483242143938082E-2</v>
      </c>
      <c r="AB1235" s="88">
        <v>8.5207919154302258E-2</v>
      </c>
      <c r="AC1235" s="88">
        <v>8.841649744146203E-2</v>
      </c>
      <c r="AD1235" s="88">
        <v>9.8098420038187251E-2</v>
      </c>
      <c r="AE1235" s="88">
        <v>9.8237236795852778E-2</v>
      </c>
      <c r="AF1235" s="88">
        <v>0.10000448072480049</v>
      </c>
      <c r="AG1235" s="88">
        <v>0.10462944712354842</v>
      </c>
      <c r="AH1235" s="88">
        <v>0.10705313614843885</v>
      </c>
    </row>
    <row r="1236" spans="1:34" ht="14.25" x14ac:dyDescent="0.25">
      <c r="A1236" s="85" t="s">
        <v>10</v>
      </c>
      <c r="B1236" s="85" t="s">
        <v>235</v>
      </c>
      <c r="C1236" s="85" t="s">
        <v>262</v>
      </c>
      <c r="D1236" s="85" t="s">
        <v>94</v>
      </c>
      <c r="E1236" s="85" t="s">
        <v>94</v>
      </c>
      <c r="F1236" s="85" t="s">
        <v>94</v>
      </c>
      <c r="G1236" s="85" t="s">
        <v>597</v>
      </c>
      <c r="H1236" s="86" t="s">
        <v>267</v>
      </c>
      <c r="I1236" s="87">
        <v>3500</v>
      </c>
      <c r="J1236" s="88">
        <v>0.16966098067891955</v>
      </c>
      <c r="K1236" s="88">
        <v>0.2381419373780167</v>
      </c>
      <c r="L1236" s="88">
        <v>0.33596079152789476</v>
      </c>
      <c r="M1236" s="88">
        <v>0.45718260775055403</v>
      </c>
      <c r="N1236" s="88">
        <v>0.60103088635495472</v>
      </c>
      <c r="O1236" s="88">
        <v>0.77133274240686245</v>
      </c>
      <c r="P1236" s="88">
        <v>0.96944435072141277</v>
      </c>
      <c r="Q1236" s="88">
        <v>1.1979130719478175</v>
      </c>
      <c r="R1236" s="88">
        <v>1.4581028340824354</v>
      </c>
      <c r="S1236" s="88">
        <v>1.70026861598143</v>
      </c>
      <c r="T1236" s="88">
        <v>2.0428347385100207</v>
      </c>
      <c r="U1236" s="88">
        <v>2.3552800309193813</v>
      </c>
      <c r="V1236" s="88">
        <v>2.6796671234605021</v>
      </c>
      <c r="W1236" s="88">
        <v>3.0040979435052173</v>
      </c>
      <c r="X1236" s="88">
        <v>3.2990259323102484</v>
      </c>
      <c r="Y1236" s="88">
        <v>3.5592768858595938</v>
      </c>
      <c r="Z1236" s="88">
        <v>3.7833714371324993</v>
      </c>
      <c r="AA1236" s="88">
        <v>3.966387831457622</v>
      </c>
      <c r="AB1236" s="88">
        <v>4.1069830909673302</v>
      </c>
      <c r="AC1236" s="88">
        <v>4.1972062615748724</v>
      </c>
      <c r="AD1236" s="88">
        <v>4.3373189308871005</v>
      </c>
      <c r="AE1236" s="88">
        <v>4.3956456337194689</v>
      </c>
      <c r="AF1236" s="88">
        <v>4.4712859596729793</v>
      </c>
      <c r="AG1236" s="88">
        <v>4.5356796365436063</v>
      </c>
      <c r="AH1236" s="88">
        <v>4.6315833337362156</v>
      </c>
    </row>
    <row r="1237" spans="1:34" ht="14.25" x14ac:dyDescent="0.25">
      <c r="A1237" s="85" t="s">
        <v>10</v>
      </c>
      <c r="B1237" s="85" t="s">
        <v>235</v>
      </c>
      <c r="C1237" s="85" t="s">
        <v>262</v>
      </c>
      <c r="D1237" s="85" t="s">
        <v>94</v>
      </c>
      <c r="E1237" s="85" t="s">
        <v>94</v>
      </c>
      <c r="F1237" s="85" t="s">
        <v>94</v>
      </c>
      <c r="G1237" s="85" t="s">
        <v>597</v>
      </c>
      <c r="H1237" s="86" t="s">
        <v>264</v>
      </c>
      <c r="I1237" s="87">
        <v>1430</v>
      </c>
      <c r="J1237" s="88">
        <v>0.22925468181487477</v>
      </c>
      <c r="K1237" s="88">
        <v>0.27405042184213024</v>
      </c>
      <c r="L1237" s="88">
        <v>0.32276521319021534</v>
      </c>
      <c r="M1237" s="88">
        <v>0.38025033018898718</v>
      </c>
      <c r="N1237" s="88">
        <v>0.44826026049998041</v>
      </c>
      <c r="O1237" s="88">
        <v>0.52318375316928123</v>
      </c>
      <c r="P1237" s="88">
        <v>0.60935043170792991</v>
      </c>
      <c r="Q1237" s="88">
        <v>0.70441256264311047</v>
      </c>
      <c r="R1237" s="88">
        <v>0.8061347213963358</v>
      </c>
      <c r="S1237" s="88">
        <v>0.89776965810344822</v>
      </c>
      <c r="T1237" s="88">
        <v>1.0097509859031513</v>
      </c>
      <c r="U1237" s="88">
        <v>1.1190038659198362</v>
      </c>
      <c r="V1237" s="88">
        <v>1.2314490951456711</v>
      </c>
      <c r="W1237" s="88">
        <v>1.339951414033969</v>
      </c>
      <c r="X1237" s="88">
        <v>1.4455407611532545</v>
      </c>
      <c r="Y1237" s="88">
        <v>1.5487197131401804</v>
      </c>
      <c r="Z1237" s="88">
        <v>1.6331771858490538</v>
      </c>
      <c r="AA1237" s="88">
        <v>1.7489963877757242</v>
      </c>
      <c r="AB1237" s="88">
        <v>1.8809461841896049</v>
      </c>
      <c r="AC1237" s="88">
        <v>1.9978109624293385</v>
      </c>
      <c r="AD1237" s="88">
        <v>2.0562405319468859</v>
      </c>
      <c r="AE1237" s="88">
        <v>2.2086818389895657</v>
      </c>
      <c r="AF1237" s="88">
        <v>2.2965279471949067</v>
      </c>
      <c r="AG1237" s="88">
        <v>2.3795430080447524</v>
      </c>
      <c r="AH1237" s="88">
        <v>2.4519105407909931</v>
      </c>
    </row>
    <row r="1238" spans="1:34" ht="14.25" x14ac:dyDescent="0.25">
      <c r="A1238" s="85" t="s">
        <v>10</v>
      </c>
      <c r="B1238" s="85" t="s">
        <v>235</v>
      </c>
      <c r="C1238" s="85" t="s">
        <v>262</v>
      </c>
      <c r="D1238" s="85" t="s">
        <v>94</v>
      </c>
      <c r="E1238" s="85" t="s">
        <v>94</v>
      </c>
      <c r="F1238" s="85" t="s">
        <v>94</v>
      </c>
      <c r="G1238" s="85" t="s">
        <v>597</v>
      </c>
      <c r="H1238" s="86" t="s">
        <v>272</v>
      </c>
      <c r="I1238" s="87">
        <v>4470</v>
      </c>
      <c r="J1238" s="88">
        <v>0.22237804822571677</v>
      </c>
      <c r="K1238" s="88">
        <v>0.28373171506535866</v>
      </c>
      <c r="L1238" s="88">
        <v>0.36389140060554337</v>
      </c>
      <c r="M1238" s="88">
        <v>0.45411892204224819</v>
      </c>
      <c r="N1238" s="88">
        <v>0.55037811214542265</v>
      </c>
      <c r="O1238" s="88">
        <v>0.66137943939149035</v>
      </c>
      <c r="P1238" s="88">
        <v>0.78707974543464865</v>
      </c>
      <c r="Q1238" s="88">
        <v>0.93077121305059485</v>
      </c>
      <c r="R1238" s="88">
        <v>1.0880999098700144</v>
      </c>
      <c r="S1238" s="88">
        <v>1.2566752465221898</v>
      </c>
      <c r="T1238" s="88">
        <v>1.5240609893473442</v>
      </c>
      <c r="U1238" s="88">
        <v>1.7361954555070598</v>
      </c>
      <c r="V1238" s="88">
        <v>1.9757075543177698</v>
      </c>
      <c r="W1238" s="88">
        <v>2.2067604997410419</v>
      </c>
      <c r="X1238" s="88">
        <v>2.4067180542697595</v>
      </c>
      <c r="Y1238" s="88">
        <v>2.5634729808782732</v>
      </c>
      <c r="Z1238" s="88">
        <v>2.6777469954525008</v>
      </c>
      <c r="AA1238" s="88">
        <v>2.6194382260363316</v>
      </c>
      <c r="AB1238" s="88">
        <v>2.4517068736498908</v>
      </c>
      <c r="AC1238" s="88">
        <v>2.2588547136188502</v>
      </c>
      <c r="AD1238" s="88">
        <v>2.2558279490535647</v>
      </c>
      <c r="AE1238" s="88">
        <v>1.9427192412619188</v>
      </c>
      <c r="AF1238" s="88">
        <v>1.7974857708504413</v>
      </c>
      <c r="AG1238" s="88">
        <v>1.6551179581747251</v>
      </c>
      <c r="AH1238" s="88">
        <v>1.5537304076726437</v>
      </c>
    </row>
    <row r="1239" spans="1:34" ht="14.25" x14ac:dyDescent="0.25">
      <c r="A1239" s="85" t="s">
        <v>10</v>
      </c>
      <c r="B1239" s="85" t="s">
        <v>235</v>
      </c>
      <c r="C1239" s="85" t="s">
        <v>262</v>
      </c>
      <c r="D1239" s="85" t="s">
        <v>94</v>
      </c>
      <c r="E1239" s="85" t="s">
        <v>94</v>
      </c>
      <c r="F1239" s="85" t="s">
        <v>94</v>
      </c>
      <c r="G1239" s="85" t="s">
        <v>597</v>
      </c>
      <c r="H1239" s="86" t="s">
        <v>265</v>
      </c>
      <c r="I1239" s="87">
        <v>124</v>
      </c>
      <c r="J1239" s="88">
        <v>1.3608653117098783E-4</v>
      </c>
      <c r="K1239" s="88">
        <v>1.3246914674953705E-4</v>
      </c>
      <c r="L1239" s="88">
        <v>1.2370950258102338E-4</v>
      </c>
      <c r="M1239" s="88">
        <v>1.1971066286101677E-4</v>
      </c>
      <c r="N1239" s="88">
        <v>1.1040224599280066E-4</v>
      </c>
      <c r="O1239" s="88">
        <v>1.0044549249319514E-4</v>
      </c>
      <c r="P1239" s="88">
        <v>9.6105971167986947E-5</v>
      </c>
      <c r="Q1239" s="88">
        <v>8.5538704521105998E-5</v>
      </c>
      <c r="R1239" s="88">
        <v>8.07806363353676E-5</v>
      </c>
      <c r="S1239" s="88">
        <v>7.5820737804508341E-5</v>
      </c>
      <c r="T1239" s="88">
        <v>7.0349169396261599E-5</v>
      </c>
      <c r="U1239" s="88">
        <v>6.495689630660117E-5</v>
      </c>
      <c r="V1239" s="88">
        <v>5.9387802088318058E-5</v>
      </c>
      <c r="W1239" s="88">
        <v>5.361213692151662E-5</v>
      </c>
      <c r="X1239" s="88">
        <v>4.7632941098161952E-5</v>
      </c>
      <c r="Y1239" s="88">
        <v>4.1452522988079407E-5</v>
      </c>
      <c r="Z1239" s="88">
        <v>3.509668003161E-5</v>
      </c>
      <c r="AA1239" s="88">
        <v>2.8541236277460782E-5</v>
      </c>
      <c r="AB1239" s="88">
        <v>2.8537982039024062E-5</v>
      </c>
      <c r="AC1239" s="88">
        <v>2.2073758304168773E-5</v>
      </c>
      <c r="AD1239" s="88">
        <v>2.195698857202731E-5</v>
      </c>
      <c r="AE1239" s="88">
        <v>1.5218721927709461E-5</v>
      </c>
      <c r="AF1239" s="88">
        <v>1.4992805714020533E-5</v>
      </c>
      <c r="AG1239" s="88">
        <v>1.5166237480119166E-5</v>
      </c>
      <c r="AH1239" s="88">
        <v>8.0849020383901369E-6</v>
      </c>
    </row>
    <row r="1240" spans="1:34" ht="14.25" x14ac:dyDescent="0.25">
      <c r="A1240" s="85" t="s">
        <v>10</v>
      </c>
      <c r="B1240" s="85" t="s">
        <v>235</v>
      </c>
      <c r="C1240" s="85" t="s">
        <v>262</v>
      </c>
      <c r="D1240" s="85" t="s">
        <v>94</v>
      </c>
      <c r="E1240" s="85" t="s">
        <v>94</v>
      </c>
      <c r="F1240" s="85" t="s">
        <v>94</v>
      </c>
      <c r="G1240" s="85" t="s">
        <v>597</v>
      </c>
      <c r="H1240" s="86" t="s">
        <v>269</v>
      </c>
      <c r="I1240" s="87">
        <v>9810</v>
      </c>
      <c r="J1240" s="88">
        <v>4.9206587557502471E-2</v>
      </c>
      <c r="K1240" s="88">
        <v>5.3349608946731367E-2</v>
      </c>
      <c r="L1240" s="88">
        <v>6.2535230455904506E-2</v>
      </c>
      <c r="M1240" s="88">
        <v>6.373184206527184E-2</v>
      </c>
      <c r="N1240" s="88">
        <v>6.8182480176670598E-2</v>
      </c>
      <c r="O1240" s="88">
        <v>7.1072088740014416E-2</v>
      </c>
      <c r="P1240" s="88">
        <v>7.2321831997622668E-2</v>
      </c>
      <c r="Q1240" s="88">
        <v>7.185004064095972E-2</v>
      </c>
      <c r="R1240" s="88">
        <v>7.480367991574477E-2</v>
      </c>
      <c r="S1240" s="88">
        <v>7.2404817005708014E-2</v>
      </c>
      <c r="T1240" s="88">
        <v>7.5313126319429491E-2</v>
      </c>
      <c r="U1240" s="88">
        <v>7.273760676067749E-2</v>
      </c>
      <c r="V1240" s="88">
        <v>7.1850516896786287E-2</v>
      </c>
      <c r="W1240" s="88">
        <v>6.88653316695053E-2</v>
      </c>
      <c r="X1240" s="88">
        <v>6.5860445211981061E-2</v>
      </c>
      <c r="Y1240" s="88">
        <v>6.469870306699356E-2</v>
      </c>
      <c r="Z1240" s="88">
        <v>6.361818481142309E-2</v>
      </c>
      <c r="AA1240" s="88">
        <v>6.2354314915155182E-2</v>
      </c>
      <c r="AB1240" s="88">
        <v>5.8848989799043572E-2</v>
      </c>
      <c r="AC1240" s="88">
        <v>5.533657566634529E-2</v>
      </c>
      <c r="AD1240" s="88">
        <v>5.3689957121512186E-2</v>
      </c>
      <c r="AE1240" s="88">
        <v>4.9838740075744466E-2</v>
      </c>
      <c r="AF1240" s="88">
        <v>4.5991175466748815E-2</v>
      </c>
      <c r="AG1240" s="88">
        <v>4.4090791371178238E-2</v>
      </c>
      <c r="AH1240" s="88">
        <v>3.9922130972225751E-2</v>
      </c>
    </row>
    <row r="1241" spans="1:34" ht="14.25" x14ac:dyDescent="0.25">
      <c r="A1241" s="85" t="s">
        <v>10</v>
      </c>
      <c r="B1241" s="85" t="s">
        <v>235</v>
      </c>
      <c r="C1241" s="85" t="s">
        <v>262</v>
      </c>
      <c r="D1241" s="85" t="s">
        <v>94</v>
      </c>
      <c r="E1241" s="85" t="s">
        <v>94</v>
      </c>
      <c r="F1241" s="85" t="s">
        <v>94</v>
      </c>
      <c r="G1241" s="85" t="s">
        <v>597</v>
      </c>
      <c r="H1241" s="86" t="s">
        <v>273</v>
      </c>
      <c r="I1241" s="87">
        <v>675</v>
      </c>
      <c r="J1241" s="88">
        <v>2.4371332395449522E-3</v>
      </c>
      <c r="K1241" s="88">
        <v>7.2795481509568384E-3</v>
      </c>
      <c r="L1241" s="88">
        <v>1.5069038768693942E-2</v>
      </c>
      <c r="M1241" s="88">
        <v>2.5841181507358896E-2</v>
      </c>
      <c r="N1241" s="88">
        <v>4.0302358499347025E-2</v>
      </c>
      <c r="O1241" s="88">
        <v>5.7518070981496978E-2</v>
      </c>
      <c r="P1241" s="88">
        <v>7.8088446953169313E-2</v>
      </c>
      <c r="Q1241" s="88">
        <v>0.10180640162565892</v>
      </c>
      <c r="R1241" s="88">
        <v>0.12951776622520189</v>
      </c>
      <c r="S1241" s="88">
        <v>0.15232736398918395</v>
      </c>
      <c r="T1241" s="88">
        <v>0.17995569338298548</v>
      </c>
      <c r="U1241" s="88">
        <v>0.20918414512666758</v>
      </c>
      <c r="V1241" s="88">
        <v>0.23714572752404808</v>
      </c>
      <c r="W1241" s="88">
        <v>0.26607192167445853</v>
      </c>
      <c r="X1241" s="88">
        <v>0.29371245129194479</v>
      </c>
      <c r="Y1241" s="88">
        <v>0.32069708999578161</v>
      </c>
      <c r="Z1241" s="88">
        <v>0.34681474902807413</v>
      </c>
      <c r="AA1241" s="88">
        <v>0.38002206243524433</v>
      </c>
      <c r="AB1241" s="88">
        <v>0.41838369584767493</v>
      </c>
      <c r="AC1241" s="88">
        <v>0.45239478035493524</v>
      </c>
      <c r="AD1241" s="88">
        <v>0.47529511203065244</v>
      </c>
      <c r="AE1241" s="88">
        <v>0.51633582456254046</v>
      </c>
      <c r="AF1241" s="88">
        <v>0.5436380724362444</v>
      </c>
      <c r="AG1241" s="88">
        <v>0.56948824983582647</v>
      </c>
      <c r="AH1241" s="88">
        <v>0.59378612267145336</v>
      </c>
    </row>
    <row r="1242" spans="1:34" ht="14.25" x14ac:dyDescent="0.25">
      <c r="A1242" s="85" t="s">
        <v>10</v>
      </c>
      <c r="B1242" s="85" t="s">
        <v>235</v>
      </c>
      <c r="C1242" s="85" t="s">
        <v>262</v>
      </c>
      <c r="D1242" s="85" t="s">
        <v>94</v>
      </c>
      <c r="E1242" s="85" t="s">
        <v>94</v>
      </c>
      <c r="F1242" s="85" t="s">
        <v>94</v>
      </c>
      <c r="G1242" s="85" t="s">
        <v>274</v>
      </c>
      <c r="H1242" s="86" t="s">
        <v>264</v>
      </c>
      <c r="I1242" s="87">
        <v>1430</v>
      </c>
      <c r="J1242" s="88">
        <v>4.9007935734449115E-2</v>
      </c>
      <c r="K1242" s="88">
        <v>4.3852549340050569E-2</v>
      </c>
      <c r="L1242" s="88">
        <v>3.8622043382115209E-2</v>
      </c>
      <c r="M1242" s="88">
        <v>3.5243928696186033E-2</v>
      </c>
      <c r="N1242" s="88">
        <v>3.1830308425503398E-2</v>
      </c>
      <c r="O1242" s="88">
        <v>2.4774338056524785E-2</v>
      </c>
      <c r="P1242" s="88">
        <v>2.4896393281466755E-2</v>
      </c>
      <c r="Q1242" s="88">
        <v>2.137613341682159E-2</v>
      </c>
      <c r="R1242" s="88">
        <v>2.0965283647706043E-2</v>
      </c>
      <c r="S1242" s="88">
        <v>1.9686504199007141E-2</v>
      </c>
      <c r="T1242" s="88">
        <v>1.8255460433885182E-2</v>
      </c>
      <c r="U1242" s="88">
        <v>1.6199445386347613E-2</v>
      </c>
      <c r="V1242" s="88">
        <v>1.3528713525411084E-2</v>
      </c>
      <c r="W1242" s="88">
        <v>1.2656089018988844E-2</v>
      </c>
      <c r="X1242" s="88">
        <v>1.2750509504701253E-2</v>
      </c>
      <c r="Y1242" s="88">
        <v>1.1524953134855062E-2</v>
      </c>
      <c r="Z1242" s="88">
        <v>5.805347181284763E-3</v>
      </c>
      <c r="AA1242" s="88">
        <v>5.8486552086253873E-3</v>
      </c>
      <c r="AB1242" s="88">
        <v>5.8922863078514388E-3</v>
      </c>
      <c r="AC1242" s="88">
        <v>5.9362433721439874E-3</v>
      </c>
      <c r="AD1242" s="88">
        <v>5.980527365896722E-3</v>
      </c>
      <c r="AE1242" s="88">
        <v>6.0251411822907011E-3</v>
      </c>
      <c r="AF1242" s="88">
        <v>6.0700896432943699E-3</v>
      </c>
      <c r="AG1242" s="88">
        <v>6.1153746776950986E-3</v>
      </c>
      <c r="AH1242" s="88">
        <v>6.1127756367063205E-3</v>
      </c>
    </row>
    <row r="1243" spans="1:34" ht="14.25" x14ac:dyDescent="0.25">
      <c r="A1243" s="85" t="s">
        <v>10</v>
      </c>
      <c r="B1243" s="85" t="s">
        <v>235</v>
      </c>
      <c r="C1243" s="85" t="s">
        <v>262</v>
      </c>
      <c r="D1243" s="85" t="s">
        <v>94</v>
      </c>
      <c r="E1243" s="85" t="s">
        <v>94</v>
      </c>
      <c r="F1243" s="85" t="s">
        <v>94</v>
      </c>
      <c r="G1243" s="85" t="s">
        <v>274</v>
      </c>
      <c r="H1243" s="86" t="s">
        <v>265</v>
      </c>
      <c r="I1243" s="87">
        <v>124</v>
      </c>
      <c r="J1243" s="88">
        <v>3.1577245954898963E-3</v>
      </c>
      <c r="K1243" s="88">
        <v>3.8159813842778205E-3</v>
      </c>
      <c r="L1243" s="88">
        <v>4.483361814357963E-3</v>
      </c>
      <c r="M1243" s="88">
        <v>4.9204881712675763E-3</v>
      </c>
      <c r="N1243" s="88">
        <v>5.3617474097913745E-3</v>
      </c>
      <c r="O1243" s="88">
        <v>6.2241448222083648E-3</v>
      </c>
      <c r="P1243" s="88">
        <v>6.256642075764581E-3</v>
      </c>
      <c r="Q1243" s="88">
        <v>6.7102846664316568E-3</v>
      </c>
      <c r="R1243" s="88">
        <v>7.7232703029118093E-3</v>
      </c>
      <c r="S1243" s="88">
        <v>8.2572865946082472E-3</v>
      </c>
      <c r="T1243" s="88">
        <v>8.8089073387396157E-3</v>
      </c>
      <c r="U1243" s="88">
        <v>9.1558116933851599E-3</v>
      </c>
      <c r="V1243" s="88">
        <v>9.5748873054837501E-3</v>
      </c>
      <c r="W1243" s="88">
        <v>9.7588726430227896E-3</v>
      </c>
      <c r="X1243" s="88">
        <v>9.8316785069494164E-3</v>
      </c>
      <c r="Y1243" s="88">
        <v>9.8271885793693118E-3</v>
      </c>
      <c r="Z1243" s="88">
        <v>9.9004988543460494E-3</v>
      </c>
      <c r="AA1243" s="88">
        <v>9.974356810068679E-3</v>
      </c>
      <c r="AB1243" s="88">
        <v>1.0048765735911043E-2</v>
      </c>
      <c r="AC1243" s="88">
        <v>1.012373056593392E-2</v>
      </c>
      <c r="AD1243" s="88">
        <v>1.0199252944824232E-2</v>
      </c>
      <c r="AE1243" s="88">
        <v>1.0275337806642755E-2</v>
      </c>
      <c r="AF1243" s="88">
        <v>1.0351993374824113E-2</v>
      </c>
      <c r="AG1243" s="88">
        <v>1.0429222938742154E-2</v>
      </c>
      <c r="AH1243" s="88">
        <v>1.0424790507480379E-2</v>
      </c>
    </row>
    <row r="1244" spans="1:34" ht="14.25" x14ac:dyDescent="0.25">
      <c r="A1244" s="85" t="s">
        <v>10</v>
      </c>
      <c r="B1244" s="85" t="s">
        <v>235</v>
      </c>
      <c r="C1244" s="85" t="s">
        <v>262</v>
      </c>
      <c r="D1244" s="85" t="s">
        <v>94</v>
      </c>
      <c r="E1244" s="85" t="s">
        <v>94</v>
      </c>
      <c r="F1244" s="85" t="s">
        <v>94</v>
      </c>
      <c r="G1244" s="85" t="s">
        <v>274</v>
      </c>
      <c r="H1244" s="86" t="s">
        <v>266</v>
      </c>
      <c r="I1244" s="87">
        <v>1640</v>
      </c>
      <c r="J1244" s="88">
        <v>4.6868806459659975E-4</v>
      </c>
      <c r="K1244" s="88">
        <v>4.7199200865720014E-4</v>
      </c>
      <c r="L1244" s="88">
        <v>4.7531924336072532E-4</v>
      </c>
      <c r="M1244" s="88">
        <v>4.5381138860473724E-4</v>
      </c>
      <c r="N1244" s="88">
        <v>4.320663082923226E-4</v>
      </c>
      <c r="O1244" s="88">
        <v>4.1008348024500229E-4</v>
      </c>
      <c r="P1244" s="88">
        <v>3.8786242837219329E-4</v>
      </c>
      <c r="Q1244" s="88">
        <v>3.6540413461072318E-4</v>
      </c>
      <c r="R1244" s="88">
        <v>4.038273226715808E-4</v>
      </c>
      <c r="S1244" s="88">
        <v>4.1919552669211204E-4</v>
      </c>
      <c r="T1244" s="88">
        <v>4.3456373071264323E-4</v>
      </c>
      <c r="U1244" s="88">
        <v>4.3890924750934074E-4</v>
      </c>
      <c r="V1244" s="88">
        <v>4.4329850512835517E-4</v>
      </c>
      <c r="W1244" s="88">
        <v>4.4660540056248963E-4</v>
      </c>
      <c r="X1244" s="88">
        <v>4.4993729075223362E-4</v>
      </c>
      <c r="Y1244" s="88">
        <v>1.3032256933801357E-4</v>
      </c>
      <c r="Z1244" s="88">
        <v>1.3129476838728203E-4</v>
      </c>
      <c r="AA1244" s="88">
        <v>1.3227423046619576E-4</v>
      </c>
      <c r="AB1244" s="88">
        <v>4.3309824738880159E-4</v>
      </c>
      <c r="AC1244" s="88">
        <v>1.3425514001105731E-4</v>
      </c>
      <c r="AD1244" s="88">
        <v>1.3525667472060455E-4</v>
      </c>
      <c r="AE1244" s="88">
        <v>1.3626566875789555E-4</v>
      </c>
      <c r="AF1244" s="88">
        <v>1.3728223117742946E-4</v>
      </c>
      <c r="AG1244" s="88">
        <v>1.38306405601006E-4</v>
      </c>
      <c r="AH1244" s="88">
        <v>1.3824762522594925E-4</v>
      </c>
    </row>
    <row r="1245" spans="1:34" ht="14.25" x14ac:dyDescent="0.25">
      <c r="A1245" s="85" t="s">
        <v>10</v>
      </c>
      <c r="B1245" s="85" t="s">
        <v>235</v>
      </c>
      <c r="C1245" s="85" t="s">
        <v>262</v>
      </c>
      <c r="D1245" s="85" t="s">
        <v>94</v>
      </c>
      <c r="E1245" s="85" t="s">
        <v>94</v>
      </c>
      <c r="F1245" s="85" t="s">
        <v>94</v>
      </c>
      <c r="G1245" s="85" t="s">
        <v>598</v>
      </c>
      <c r="H1245" s="86" t="s">
        <v>258</v>
      </c>
      <c r="I1245" s="87">
        <v>7390</v>
      </c>
      <c r="J1245" s="88">
        <v>3.0634432214160696E-4</v>
      </c>
      <c r="K1245" s="88">
        <v>2.7209993553094702E-4</v>
      </c>
      <c r="L1245" s="88">
        <v>2.315699899410858E-4</v>
      </c>
      <c r="M1245" s="88">
        <v>1.9684934437388225E-4</v>
      </c>
      <c r="N1245" s="88">
        <v>1.6833488129312384E-4</v>
      </c>
      <c r="O1245" s="88">
        <v>1.6689759022200801E-4</v>
      </c>
      <c r="P1245" s="88">
        <v>1.4046528517505441E-4</v>
      </c>
      <c r="Q1245" s="88">
        <v>1.3107076886891556E-4</v>
      </c>
      <c r="R1245" s="88">
        <v>1.4116861185199821E-4</v>
      </c>
      <c r="S1245" s="88">
        <v>1.2098023335012679E-4</v>
      </c>
      <c r="T1245" s="88">
        <v>1.2151441569326734E-4</v>
      </c>
      <c r="U1245" s="88">
        <v>1.1607350572778183E-4</v>
      </c>
      <c r="V1245" s="88">
        <v>1.0414839442834626E-4</v>
      </c>
      <c r="W1245" s="88">
        <v>9.5974492821217333E-5</v>
      </c>
      <c r="X1245" s="88">
        <v>8.8138075390216871E-5</v>
      </c>
      <c r="Y1245" s="88">
        <v>7.785090874535728E-5</v>
      </c>
      <c r="Z1245" s="88">
        <v>7.0829441184245233E-5</v>
      </c>
      <c r="AA1245" s="88">
        <v>6.166594801497269E-5</v>
      </c>
      <c r="AB1245" s="88">
        <v>5.313994730315313E-5</v>
      </c>
      <c r="AC1245" s="88">
        <v>4.0935409296102436E-5</v>
      </c>
      <c r="AD1245" s="88">
        <v>3.5980076980143835E-5</v>
      </c>
      <c r="AE1245" s="88">
        <v>3.2683069769613283E-5</v>
      </c>
      <c r="AF1245" s="88">
        <v>2.9576324794249804E-5</v>
      </c>
      <c r="AG1245" s="88">
        <v>2.4863747782572516E-5</v>
      </c>
      <c r="AH1245" s="88">
        <v>2.3865105691269531E-5</v>
      </c>
    </row>
    <row r="1246" spans="1:34" ht="14.25" x14ac:dyDescent="0.25">
      <c r="A1246" s="85" t="s">
        <v>10</v>
      </c>
      <c r="B1246" s="85" t="s">
        <v>235</v>
      </c>
      <c r="C1246" s="85" t="s">
        <v>262</v>
      </c>
      <c r="D1246" s="85" t="s">
        <v>94</v>
      </c>
      <c r="E1246" s="85" t="s">
        <v>94</v>
      </c>
      <c r="F1246" s="85" t="s">
        <v>94</v>
      </c>
      <c r="G1246" s="85" t="s">
        <v>598</v>
      </c>
      <c r="H1246" s="86" t="s">
        <v>267</v>
      </c>
      <c r="I1246" s="87">
        <v>3500</v>
      </c>
      <c r="J1246" s="88">
        <v>3.5677537018199995E-4</v>
      </c>
      <c r="K1246" s="88">
        <v>4.0041769944506401E-4</v>
      </c>
      <c r="L1246" s="88">
        <v>4.6108078414714402E-4</v>
      </c>
      <c r="M1246" s="88">
        <v>5.1385131119405995E-4</v>
      </c>
      <c r="N1246" s="88">
        <v>5.6647127277972007E-4</v>
      </c>
      <c r="O1246" s="88">
        <v>6.1817139433741996E-4</v>
      </c>
      <c r="P1246" s="88">
        <v>6.6917514269894407E-4</v>
      </c>
      <c r="Q1246" s="88">
        <v>7.1670508995245997E-4</v>
      </c>
      <c r="R1246" s="88">
        <v>7.6255728963685603E-4</v>
      </c>
      <c r="S1246" s="88">
        <v>8.1432342249652793E-4</v>
      </c>
      <c r="T1246" s="88">
        <v>8.5987674561263986E-4</v>
      </c>
      <c r="U1246" s="88">
        <v>8.4239448258624397E-4</v>
      </c>
      <c r="V1246" s="88">
        <v>8.2466960659286002E-4</v>
      </c>
      <c r="W1246" s="88">
        <v>8.0792181852424E-4</v>
      </c>
      <c r="X1246" s="88">
        <v>7.9034052266915204E-4</v>
      </c>
      <c r="Y1246" s="88">
        <v>7.7429523583003197E-4</v>
      </c>
      <c r="Z1246" s="88">
        <v>7.566428801895602E-4</v>
      </c>
      <c r="AA1246" s="88">
        <v>7.3949070542449191E-4</v>
      </c>
      <c r="AB1246" s="88">
        <v>7.2220555551144009E-4</v>
      </c>
      <c r="AC1246" s="88">
        <v>7.0509427663715586E-4</v>
      </c>
      <c r="AD1246" s="88">
        <v>6.8825218670857599E-4</v>
      </c>
      <c r="AE1246" s="88">
        <v>6.7106565685513212E-4</v>
      </c>
      <c r="AF1246" s="88">
        <v>6.5398597069150802E-4</v>
      </c>
      <c r="AG1246" s="88">
        <v>6.3757512920130409E-4</v>
      </c>
      <c r="AH1246" s="88">
        <v>6.20040635010048E-4</v>
      </c>
    </row>
    <row r="1247" spans="1:34" ht="14.25" x14ac:dyDescent="0.25">
      <c r="A1247" s="85" t="s">
        <v>10</v>
      </c>
      <c r="B1247" s="85" t="s">
        <v>235</v>
      </c>
      <c r="C1247" s="85" t="s">
        <v>262</v>
      </c>
      <c r="D1247" s="85" t="s">
        <v>94</v>
      </c>
      <c r="E1247" s="85" t="s">
        <v>94</v>
      </c>
      <c r="F1247" s="85" t="s">
        <v>94</v>
      </c>
      <c r="G1247" s="85" t="s">
        <v>598</v>
      </c>
      <c r="H1247" s="86" t="s">
        <v>268</v>
      </c>
      <c r="I1247" s="87">
        <v>3220</v>
      </c>
      <c r="J1247" s="88">
        <v>2.9453471760251615E-3</v>
      </c>
      <c r="K1247" s="88">
        <v>3.3239271556232781E-3</v>
      </c>
      <c r="L1247" s="88">
        <v>3.8218672842084051E-3</v>
      </c>
      <c r="M1247" s="88">
        <v>4.2586782508327965E-3</v>
      </c>
      <c r="N1247" s="88">
        <v>4.696172733848941E-3</v>
      </c>
      <c r="O1247" s="88">
        <v>5.1110005525526513E-3</v>
      </c>
      <c r="P1247" s="88">
        <v>5.5479706626148928E-3</v>
      </c>
      <c r="Q1247" s="88">
        <v>5.9273956389506608E-3</v>
      </c>
      <c r="R1247" s="88">
        <v>6.3172992525366064E-3</v>
      </c>
      <c r="S1247" s="88">
        <v>6.7441953317652738E-3</v>
      </c>
      <c r="T1247" s="88">
        <v>7.1026496255907675E-3</v>
      </c>
      <c r="U1247" s="88">
        <v>6.9616385493729985E-3</v>
      </c>
      <c r="V1247" s="88">
        <v>6.8197556019750629E-3</v>
      </c>
      <c r="W1247" s="88">
        <v>6.6774518358609595E-3</v>
      </c>
      <c r="X1247" s="88">
        <v>6.5363387536070345E-3</v>
      </c>
      <c r="Y1247" s="88">
        <v>6.3942037998878177E-3</v>
      </c>
      <c r="Z1247" s="88">
        <v>6.2524296063480155E-3</v>
      </c>
      <c r="AA1247" s="88">
        <v>6.1100857622609457E-3</v>
      </c>
      <c r="AB1247" s="88">
        <v>5.9687881811168802E-3</v>
      </c>
      <c r="AC1247" s="88">
        <v>5.8269154284802914E-3</v>
      </c>
      <c r="AD1247" s="88">
        <v>5.6847926558942575E-3</v>
      </c>
      <c r="AE1247" s="88">
        <v>5.5430205363603468E-3</v>
      </c>
      <c r="AF1247" s="88">
        <v>5.4013112796528406E-3</v>
      </c>
      <c r="AG1247" s="88">
        <v>5.259776122594673E-3</v>
      </c>
      <c r="AH1247" s="88">
        <v>5.118338560658727E-3</v>
      </c>
    </row>
    <row r="1248" spans="1:34" ht="14.25" x14ac:dyDescent="0.25">
      <c r="A1248" s="85" t="s">
        <v>10</v>
      </c>
      <c r="B1248" s="85" t="s">
        <v>235</v>
      </c>
      <c r="C1248" s="85" t="s">
        <v>262</v>
      </c>
      <c r="D1248" s="85" t="s">
        <v>94</v>
      </c>
      <c r="E1248" s="85" t="s">
        <v>94</v>
      </c>
      <c r="F1248" s="85" t="s">
        <v>94</v>
      </c>
      <c r="G1248" s="85" t="s">
        <v>598</v>
      </c>
      <c r="H1248" s="86" t="s">
        <v>269</v>
      </c>
      <c r="I1248" s="87">
        <v>9810</v>
      </c>
      <c r="J1248" s="88">
        <v>1.6666506578502001E-4</v>
      </c>
      <c r="K1248" s="88">
        <v>1.9350234638207278E-4</v>
      </c>
      <c r="L1248" s="88">
        <v>2.2584644900056221E-4</v>
      </c>
      <c r="M1248" s="88">
        <v>2.5523449938297357E-4</v>
      </c>
      <c r="N1248" s="88">
        <v>2.8226454277938042E-4</v>
      </c>
      <c r="O1248" s="88">
        <v>3.0676357324244016E-4</v>
      </c>
      <c r="P1248" s="88">
        <v>3.3453725742896826E-4</v>
      </c>
      <c r="Q1248" s="88">
        <v>3.6380240595269646E-4</v>
      </c>
      <c r="R1248" s="88">
        <v>3.899884223920054E-4</v>
      </c>
      <c r="S1248" s="88">
        <v>4.1852701713275721E-4</v>
      </c>
      <c r="T1248" s="88">
        <v>4.5070986112131595E-4</v>
      </c>
      <c r="U1248" s="88">
        <v>4.4865648343456779E-4</v>
      </c>
      <c r="V1248" s="88">
        <v>4.4932492359428544E-4</v>
      </c>
      <c r="W1248" s="88">
        <v>4.4796615054694562E-4</v>
      </c>
      <c r="X1248" s="88">
        <v>4.4850234439094765E-4</v>
      </c>
      <c r="Y1248" s="88">
        <v>4.5028766965310934E-4</v>
      </c>
      <c r="Z1248" s="88">
        <v>4.4922542737559751E-4</v>
      </c>
      <c r="AA1248" s="88">
        <v>4.4859098324051208E-4</v>
      </c>
      <c r="AB1248" s="88">
        <v>4.4778620300295026E-4</v>
      </c>
      <c r="AC1248" s="88">
        <v>4.4902421006749987E-4</v>
      </c>
      <c r="AD1248" s="88">
        <v>4.4843639922274739E-4</v>
      </c>
      <c r="AE1248" s="88">
        <v>4.4917042857134978E-4</v>
      </c>
      <c r="AF1248" s="88">
        <v>4.4905535825760795E-4</v>
      </c>
      <c r="AG1248" s="88">
        <v>4.4793678225341516E-4</v>
      </c>
      <c r="AH1248" s="88">
        <v>4.4804855975848847E-4</v>
      </c>
    </row>
    <row r="1249" spans="1:34" ht="14.25" x14ac:dyDescent="0.25">
      <c r="A1249" s="85" t="s">
        <v>10</v>
      </c>
      <c r="B1249" s="85" t="s">
        <v>235</v>
      </c>
      <c r="C1249" s="85" t="s">
        <v>262</v>
      </c>
      <c r="D1249" s="85" t="s">
        <v>94</v>
      </c>
      <c r="E1249" s="85" t="s">
        <v>94</v>
      </c>
      <c r="F1249" s="85" t="s">
        <v>94</v>
      </c>
      <c r="G1249" s="85" t="s">
        <v>275</v>
      </c>
      <c r="H1249" s="86" t="s">
        <v>264</v>
      </c>
      <c r="I1249" s="87">
        <v>1430</v>
      </c>
      <c r="J1249" s="88">
        <v>0</v>
      </c>
      <c r="K1249" s="88">
        <v>0</v>
      </c>
      <c r="L1249" s="88">
        <v>0</v>
      </c>
      <c r="M1249" s="88">
        <v>0</v>
      </c>
      <c r="N1249" s="88">
        <v>0</v>
      </c>
      <c r="O1249" s="88">
        <v>0</v>
      </c>
      <c r="P1249" s="88">
        <v>0</v>
      </c>
      <c r="Q1249" s="88">
        <v>0</v>
      </c>
      <c r="R1249" s="88">
        <v>0</v>
      </c>
      <c r="S1249" s="88">
        <v>6.1032034572563862E-3</v>
      </c>
      <c r="T1249" s="88">
        <v>2.1017097022103581E-2</v>
      </c>
      <c r="U1249" s="88">
        <v>4.0775092678657893E-2</v>
      </c>
      <c r="V1249" s="88">
        <v>6.3082203561779127E-2</v>
      </c>
      <c r="W1249" s="88">
        <v>8.7695113144020773E-2</v>
      </c>
      <c r="X1249" s="88">
        <v>0.11459971267264263</v>
      </c>
      <c r="Y1249" s="88">
        <v>0.1323453852539678</v>
      </c>
      <c r="Z1249" s="88">
        <v>0.15131796438868214</v>
      </c>
      <c r="AA1249" s="88">
        <v>0.17103013377348328</v>
      </c>
      <c r="AB1249" s="88">
        <v>0.1737307527965643</v>
      </c>
      <c r="AC1249" s="88">
        <v>0.17243479034278641</v>
      </c>
      <c r="AD1249" s="88">
        <v>0.17972204572188982</v>
      </c>
      <c r="AE1249" s="88">
        <v>0.17126783229905657</v>
      </c>
      <c r="AF1249" s="88">
        <v>0.17121519560984505</v>
      </c>
      <c r="AG1249" s="88">
        <v>0.16475225083174141</v>
      </c>
      <c r="AH1249" s="88">
        <v>0.16077458250448165</v>
      </c>
    </row>
    <row r="1250" spans="1:34" ht="14.25" x14ac:dyDescent="0.25">
      <c r="A1250" s="85" t="s">
        <v>10</v>
      </c>
      <c r="B1250" s="85" t="s">
        <v>235</v>
      </c>
      <c r="C1250" s="85" t="s">
        <v>262</v>
      </c>
      <c r="D1250" s="85" t="s">
        <v>94</v>
      </c>
      <c r="E1250" s="85" t="s">
        <v>94</v>
      </c>
      <c r="F1250" s="85" t="s">
        <v>94</v>
      </c>
      <c r="G1250" s="85" t="s">
        <v>275</v>
      </c>
      <c r="H1250" s="86" t="s">
        <v>271</v>
      </c>
      <c r="I1250" s="87">
        <v>1030</v>
      </c>
      <c r="J1250" s="88">
        <v>0</v>
      </c>
      <c r="K1250" s="88">
        <v>2.1791489609748892E-3</v>
      </c>
      <c r="L1250" s="88">
        <v>2.2705694291913847E-3</v>
      </c>
      <c r="M1250" s="88">
        <v>5.8615257115239173E-3</v>
      </c>
      <c r="N1250" s="88">
        <v>9.765210558267505E-3</v>
      </c>
      <c r="O1250" s="88">
        <v>1.3837566020067405E-2</v>
      </c>
      <c r="P1250" s="88">
        <v>1.5668505343408721E-2</v>
      </c>
      <c r="Q1250" s="88">
        <v>1.4589658666550867E-2</v>
      </c>
      <c r="R1250" s="88">
        <v>1.9710763980368605E-2</v>
      </c>
      <c r="S1250" s="88">
        <v>2.2677848344062519E-2</v>
      </c>
      <c r="T1250" s="88">
        <v>2.8113779133463256E-2</v>
      </c>
      <c r="U1250" s="88">
        <v>3.3491503555835286E-2</v>
      </c>
      <c r="V1250" s="88">
        <v>3.8796638106363669E-2</v>
      </c>
      <c r="W1250" s="88">
        <v>4.561917501936439E-2</v>
      </c>
      <c r="X1250" s="88">
        <v>5.8959892134276368E-2</v>
      </c>
      <c r="Y1250" s="88">
        <v>0.11668870639581128</v>
      </c>
      <c r="Z1250" s="88">
        <v>0.20104929590056853</v>
      </c>
      <c r="AA1250" s="88">
        <v>0.27008817120974848</v>
      </c>
      <c r="AB1250" s="88">
        <v>0.34615717156435294</v>
      </c>
      <c r="AC1250" s="88">
        <v>0.35919202085593949</v>
      </c>
      <c r="AD1250" s="88">
        <v>0.39852483140513573</v>
      </c>
      <c r="AE1250" s="88">
        <v>0.39908877448315194</v>
      </c>
      <c r="AF1250" s="88">
        <v>0.40626820294450194</v>
      </c>
      <c r="AG1250" s="88">
        <v>0.42505712893941533</v>
      </c>
      <c r="AH1250" s="88">
        <v>0.43490336560303283</v>
      </c>
    </row>
    <row r="1251" spans="1:34" ht="14.25" x14ac:dyDescent="0.25">
      <c r="A1251" s="85" t="s">
        <v>10</v>
      </c>
      <c r="B1251" s="85" t="s">
        <v>235</v>
      </c>
      <c r="C1251" s="85" t="s">
        <v>262</v>
      </c>
      <c r="D1251" s="85" t="s">
        <v>94</v>
      </c>
      <c r="E1251" s="85" t="s">
        <v>94</v>
      </c>
      <c r="F1251" s="85" t="s">
        <v>94</v>
      </c>
      <c r="G1251" s="85" t="s">
        <v>599</v>
      </c>
      <c r="H1251" s="86" t="s">
        <v>267</v>
      </c>
      <c r="I1251" s="87">
        <v>3500</v>
      </c>
      <c r="J1251" s="88">
        <v>3.3834040826210714E-2</v>
      </c>
      <c r="K1251" s="88">
        <v>4.1214565793932983E-2</v>
      </c>
      <c r="L1251" s="88">
        <v>5.1626855878765983E-2</v>
      </c>
      <c r="M1251" s="88">
        <v>6.4048134188653169E-2</v>
      </c>
      <c r="N1251" s="88">
        <v>7.7955905181287297E-2</v>
      </c>
      <c r="O1251" s="88">
        <v>9.4091767698588277E-2</v>
      </c>
      <c r="P1251" s="88">
        <v>0.10984548214951634</v>
      </c>
      <c r="Q1251" s="88">
        <v>0.13024312014142603</v>
      </c>
      <c r="R1251" s="88">
        <v>0.15196052136798224</v>
      </c>
      <c r="S1251" s="88">
        <v>0.1726117112173757</v>
      </c>
      <c r="T1251" s="88">
        <v>0.22705974530143594</v>
      </c>
      <c r="U1251" s="88">
        <v>0.2762158217509551</v>
      </c>
      <c r="V1251" s="88">
        <v>0.32556564595064125</v>
      </c>
      <c r="W1251" s="88">
        <v>0.37453627100149739</v>
      </c>
      <c r="X1251" s="88">
        <v>0.41697693397646224</v>
      </c>
      <c r="Y1251" s="88">
        <v>0.45214955586125877</v>
      </c>
      <c r="Z1251" s="88">
        <v>0.48537141912748438</v>
      </c>
      <c r="AA1251" s="88">
        <v>0.50988067063641762</v>
      </c>
      <c r="AB1251" s="88">
        <v>0.53136820104160298</v>
      </c>
      <c r="AC1251" s="88">
        <v>0.54256723011268992</v>
      </c>
      <c r="AD1251" s="88">
        <v>0.55944296456977083</v>
      </c>
      <c r="AE1251" s="88">
        <v>0.57508251824099388</v>
      </c>
      <c r="AF1251" s="88">
        <v>0.58700769739737446</v>
      </c>
      <c r="AG1251" s="88">
        <v>0.59909212706793091</v>
      </c>
      <c r="AH1251" s="88">
        <v>0.621886380495282</v>
      </c>
    </row>
    <row r="1252" spans="1:34" ht="14.25" x14ac:dyDescent="0.25">
      <c r="A1252" s="85" t="s">
        <v>10</v>
      </c>
      <c r="B1252" s="85" t="s">
        <v>235</v>
      </c>
      <c r="C1252" s="85" t="s">
        <v>262</v>
      </c>
      <c r="D1252" s="85" t="s">
        <v>94</v>
      </c>
      <c r="E1252" s="85" t="s">
        <v>94</v>
      </c>
      <c r="F1252" s="85" t="s">
        <v>94</v>
      </c>
      <c r="G1252" s="85" t="s">
        <v>599</v>
      </c>
      <c r="H1252" s="86" t="s">
        <v>264</v>
      </c>
      <c r="I1252" s="87">
        <v>1430</v>
      </c>
      <c r="J1252" s="88">
        <v>0.47938268725406624</v>
      </c>
      <c r="K1252" s="88">
        <v>0.53968429306861254</v>
      </c>
      <c r="L1252" s="88">
        <v>0.59911476204857406</v>
      </c>
      <c r="M1252" s="88">
        <v>0.67193972181776651</v>
      </c>
      <c r="N1252" s="88">
        <v>0.74471714851191106</v>
      </c>
      <c r="O1252" s="88">
        <v>0.83217149115098221</v>
      </c>
      <c r="P1252" s="88">
        <v>0.89485034370318428</v>
      </c>
      <c r="Q1252" s="88">
        <v>0.94394556585054212</v>
      </c>
      <c r="R1252" s="88">
        <v>0.96859175456180702</v>
      </c>
      <c r="S1252" s="88">
        <v>0.98193047403377187</v>
      </c>
      <c r="T1252" s="88">
        <v>1.0007963838282978</v>
      </c>
      <c r="U1252" s="88">
        <v>1.0092471324804251</v>
      </c>
      <c r="V1252" s="88">
        <v>1.0146085195223322</v>
      </c>
      <c r="W1252" s="88">
        <v>1.0247346290398427</v>
      </c>
      <c r="X1252" s="88">
        <v>1.0305317299581769</v>
      </c>
      <c r="Y1252" s="88">
        <v>1.0250584304253445</v>
      </c>
      <c r="Z1252" s="88">
        <v>1.014296138679053</v>
      </c>
      <c r="AA1252" s="88">
        <v>1.0163078455752637</v>
      </c>
      <c r="AB1252" s="88">
        <v>1.0119860951244426</v>
      </c>
      <c r="AC1252" s="88">
        <v>1.0019764382119314</v>
      </c>
      <c r="AD1252" s="88">
        <v>0.99550360502573265</v>
      </c>
      <c r="AE1252" s="88">
        <v>0.96836778179190197</v>
      </c>
      <c r="AF1252" s="88">
        <v>0.94666027816971898</v>
      </c>
      <c r="AG1252" s="88">
        <v>0.92412308852842007</v>
      </c>
      <c r="AH1252" s="88">
        <v>0.90000930431818504</v>
      </c>
    </row>
    <row r="1253" spans="1:34" ht="14.25" x14ac:dyDescent="0.25">
      <c r="A1253" s="85" t="s">
        <v>10</v>
      </c>
      <c r="B1253" s="85" t="s">
        <v>235</v>
      </c>
      <c r="C1253" s="85" t="s">
        <v>262</v>
      </c>
      <c r="D1253" s="85" t="s">
        <v>94</v>
      </c>
      <c r="E1253" s="85" t="s">
        <v>94</v>
      </c>
      <c r="F1253" s="85" t="s">
        <v>94</v>
      </c>
      <c r="G1253" s="85" t="s">
        <v>599</v>
      </c>
      <c r="H1253" s="86" t="s">
        <v>272</v>
      </c>
      <c r="I1253" s="87">
        <v>4470</v>
      </c>
      <c r="J1253" s="88">
        <v>4.7787496421618669E-2</v>
      </c>
      <c r="K1253" s="88">
        <v>5.8028153246973045E-2</v>
      </c>
      <c r="L1253" s="88">
        <v>7.1532750467742504E-2</v>
      </c>
      <c r="M1253" s="88">
        <v>8.798741644511654E-2</v>
      </c>
      <c r="N1253" s="88">
        <v>0.10594763160304745</v>
      </c>
      <c r="O1253" s="88">
        <v>0.12585889965682481</v>
      </c>
      <c r="P1253" s="88">
        <v>0.14519511212970446</v>
      </c>
      <c r="Q1253" s="88">
        <v>0.17039990549826356</v>
      </c>
      <c r="R1253" s="88">
        <v>0.19629655200659249</v>
      </c>
      <c r="S1253" s="88">
        <v>0.22058038554230863</v>
      </c>
      <c r="T1253" s="88">
        <v>0.26937425003070903</v>
      </c>
      <c r="U1253" s="88">
        <v>0.31070809122232596</v>
      </c>
      <c r="V1253" s="88">
        <v>0.35182515182721985</v>
      </c>
      <c r="W1253" s="88">
        <v>0.39128163952847511</v>
      </c>
      <c r="X1253" s="88">
        <v>0.42188010570379136</v>
      </c>
      <c r="Y1253" s="88">
        <v>0.44147323183800236</v>
      </c>
      <c r="Z1253" s="88">
        <v>0.45859239346156389</v>
      </c>
      <c r="AA1253" s="88">
        <v>0.42730075023697583</v>
      </c>
      <c r="AB1253" s="88">
        <v>0.39646696601827075</v>
      </c>
      <c r="AC1253" s="88">
        <v>0.35800918179619845</v>
      </c>
      <c r="AD1253" s="88">
        <v>0.32761004995501386</v>
      </c>
      <c r="AE1253" s="88">
        <v>0.3015178409203465</v>
      </c>
      <c r="AF1253" s="88">
        <v>0.27605126087894888</v>
      </c>
      <c r="AG1253" s="88">
        <v>0.25200336092410419</v>
      </c>
      <c r="AH1253" s="88">
        <v>0.23957644194254524</v>
      </c>
    </row>
    <row r="1254" spans="1:34" ht="14.25" x14ac:dyDescent="0.25">
      <c r="A1254" s="85" t="s">
        <v>10</v>
      </c>
      <c r="B1254" s="85" t="s">
        <v>235</v>
      </c>
      <c r="C1254" s="85" t="s">
        <v>262</v>
      </c>
      <c r="D1254" s="85" t="s">
        <v>94</v>
      </c>
      <c r="E1254" s="85" t="s">
        <v>94</v>
      </c>
      <c r="F1254" s="85" t="s">
        <v>94</v>
      </c>
      <c r="G1254" s="85" t="s">
        <v>599</v>
      </c>
      <c r="H1254" s="86" t="s">
        <v>265</v>
      </c>
      <c r="I1254" s="87">
        <v>124</v>
      </c>
      <c r="J1254" s="88">
        <v>4.3214124454367429E-5</v>
      </c>
      <c r="K1254" s="88">
        <v>4.252470644447238E-5</v>
      </c>
      <c r="L1254" s="88">
        <v>4.0661886361380155E-5</v>
      </c>
      <c r="M1254" s="88">
        <v>3.9856896602594157E-5</v>
      </c>
      <c r="N1254" s="88">
        <v>3.7846287473739518E-5</v>
      </c>
      <c r="O1254" s="88">
        <v>3.5276621298249419E-5</v>
      </c>
      <c r="P1254" s="88">
        <v>3.4394693434257826E-5</v>
      </c>
      <c r="Q1254" s="88">
        <v>3.2042963985632383E-5</v>
      </c>
      <c r="R1254" s="88">
        <v>3.1052986572754725E-5</v>
      </c>
      <c r="S1254" s="88">
        <v>3.0397791955218249E-5</v>
      </c>
      <c r="T1254" s="88">
        <v>2.8432329480306341E-5</v>
      </c>
      <c r="U1254" s="88">
        <v>2.6881249879709402E-5</v>
      </c>
      <c r="V1254" s="88">
        <v>2.5277631430915572E-5</v>
      </c>
      <c r="W1254" s="88">
        <v>2.321279454901052E-5</v>
      </c>
      <c r="X1254" s="88">
        <v>2.1486027458237894E-5</v>
      </c>
      <c r="Y1254" s="88">
        <v>1.929413371873273E-5</v>
      </c>
      <c r="Z1254" s="88">
        <v>1.7044020069834864E-5</v>
      </c>
      <c r="AA1254" s="88">
        <v>1.5140535094601516E-5</v>
      </c>
      <c r="AB1254" s="88">
        <v>1.4777769767887945E-5</v>
      </c>
      <c r="AC1254" s="88">
        <v>1.2479035576849631E-5</v>
      </c>
      <c r="AD1254" s="88">
        <v>1.2069954714342595E-5</v>
      </c>
      <c r="AE1254" s="88">
        <v>1.0103327306011053E-5</v>
      </c>
      <c r="AF1254" s="88">
        <v>9.6515172530762351E-6</v>
      </c>
      <c r="AG1254" s="88">
        <v>9.3122806274277134E-6</v>
      </c>
      <c r="AH1254" s="88">
        <v>9.3122806274277134E-6</v>
      </c>
    </row>
    <row r="1255" spans="1:34" ht="14.25" x14ac:dyDescent="0.25">
      <c r="A1255" s="85" t="s">
        <v>10</v>
      </c>
      <c r="B1255" s="85" t="s">
        <v>235</v>
      </c>
      <c r="C1255" s="85" t="s">
        <v>262</v>
      </c>
      <c r="D1255" s="85" t="s">
        <v>94</v>
      </c>
      <c r="E1255" s="85" t="s">
        <v>94</v>
      </c>
      <c r="F1255" s="85" t="s">
        <v>94</v>
      </c>
      <c r="G1255" s="85" t="s">
        <v>599</v>
      </c>
      <c r="H1255" s="86" t="s">
        <v>269</v>
      </c>
      <c r="I1255" s="87">
        <v>9810</v>
      </c>
      <c r="J1255" s="88">
        <v>1.4698071608085155E-2</v>
      </c>
      <c r="K1255" s="88">
        <v>1.5935597477595081E-2</v>
      </c>
      <c r="L1255" s="88">
        <v>1.8679354551763682E-2</v>
      </c>
      <c r="M1255" s="88">
        <v>1.9036783993522759E-2</v>
      </c>
      <c r="N1255" s="88">
        <v>2.036619537744706E-2</v>
      </c>
      <c r="O1255" s="88">
        <v>2.122932520805626E-2</v>
      </c>
      <c r="P1255" s="88">
        <v>2.1602625142147034E-2</v>
      </c>
      <c r="Q1255" s="88">
        <v>2.1461700451195762E-2</v>
      </c>
      <c r="R1255" s="88">
        <v>2.234395633846922E-2</v>
      </c>
      <c r="S1255" s="88">
        <v>2.1627412871834867E-2</v>
      </c>
      <c r="T1255" s="88">
        <v>2.249612864086855E-2</v>
      </c>
      <c r="U1255" s="88">
        <v>2.1726817603838735E-2</v>
      </c>
      <c r="V1255" s="88">
        <v>2.1461842709429666E-2</v>
      </c>
      <c r="W1255" s="88">
        <v>2.0570164005176909E-2</v>
      </c>
      <c r="X1255" s="88">
        <v>1.9672600517864479E-2</v>
      </c>
      <c r="Y1255" s="88">
        <v>1.9325586630400671E-2</v>
      </c>
      <c r="Z1255" s="88">
        <v>1.900283442419131E-2</v>
      </c>
      <c r="AA1255" s="88">
        <v>1.8625314844786613E-2</v>
      </c>
      <c r="AB1255" s="88">
        <v>1.7578269680233793E-2</v>
      </c>
      <c r="AC1255" s="88">
        <v>1.6529107017220022E-2</v>
      </c>
      <c r="AD1255" s="88">
        <v>1.6037259919412728E-2</v>
      </c>
      <c r="AE1255" s="88">
        <v>1.4886896386261336E-2</v>
      </c>
      <c r="AF1255" s="88">
        <v>1.3737623840717184E-2</v>
      </c>
      <c r="AG1255" s="88">
        <v>1.3169976643338951E-2</v>
      </c>
      <c r="AH1255" s="88">
        <v>1.1924792368327173E-2</v>
      </c>
    </row>
    <row r="1256" spans="1:34" ht="14.25" x14ac:dyDescent="0.25">
      <c r="A1256" s="85" t="s">
        <v>10</v>
      </c>
      <c r="B1256" s="85" t="s">
        <v>235</v>
      </c>
      <c r="C1256" s="85" t="s">
        <v>262</v>
      </c>
      <c r="D1256" s="85" t="s">
        <v>94</v>
      </c>
      <c r="E1256" s="85" t="s">
        <v>94</v>
      </c>
      <c r="F1256" s="85" t="s">
        <v>94</v>
      </c>
      <c r="G1256" s="85" t="s">
        <v>599</v>
      </c>
      <c r="H1256" s="86" t="s">
        <v>273</v>
      </c>
      <c r="I1256" s="87">
        <v>675</v>
      </c>
      <c r="J1256" s="88">
        <v>1.5910069260718212E-5</v>
      </c>
      <c r="K1256" s="88">
        <v>6.8343095031072292E-5</v>
      </c>
      <c r="L1256" s="88">
        <v>2.1564827998551836E-4</v>
      </c>
      <c r="M1256" s="88">
        <v>3.7530672057602409E-4</v>
      </c>
      <c r="N1256" s="88">
        <v>6.5160838366948011E-4</v>
      </c>
      <c r="O1256" s="88">
        <v>1.0649265011358248E-3</v>
      </c>
      <c r="P1256" s="88">
        <v>1.5039670921260326E-3</v>
      </c>
      <c r="Q1256" s="88">
        <v>2.0362477930156563E-3</v>
      </c>
      <c r="R1256" s="88">
        <v>2.7092494350638946E-3</v>
      </c>
      <c r="S1256" s="88">
        <v>3.4340873645704656E-3</v>
      </c>
      <c r="T1256" s="88">
        <v>7.0443523285515152E-3</v>
      </c>
      <c r="U1256" s="88">
        <v>1.0647708569416461E-2</v>
      </c>
      <c r="V1256" s="88">
        <v>1.4308122000746977E-2</v>
      </c>
      <c r="W1256" s="88">
        <v>1.8106228633185364E-2</v>
      </c>
      <c r="X1256" s="88">
        <v>2.1866663400319935E-2</v>
      </c>
      <c r="Y1256" s="88">
        <v>2.5796358456474027E-2</v>
      </c>
      <c r="Z1256" s="88">
        <v>2.9696624931806952E-2</v>
      </c>
      <c r="AA1256" s="88">
        <v>3.5983012518544764E-2</v>
      </c>
      <c r="AB1256" s="88">
        <v>4.1886318821161651E-2</v>
      </c>
      <c r="AC1256" s="88">
        <v>4.7344608089946456E-2</v>
      </c>
      <c r="AD1256" s="88">
        <v>5.2917130981623393E-2</v>
      </c>
      <c r="AE1256" s="88">
        <v>5.7870727303548315E-2</v>
      </c>
      <c r="AF1256" s="88">
        <v>6.2270436532520554E-2</v>
      </c>
      <c r="AG1256" s="88">
        <v>6.6762197076427401E-2</v>
      </c>
      <c r="AH1256" s="88">
        <v>7.1045648320622129E-2</v>
      </c>
    </row>
    <row r="1257" spans="1:34" ht="14.25" x14ac:dyDescent="0.25">
      <c r="A1257" s="85" t="s">
        <v>10</v>
      </c>
      <c r="B1257" s="85" t="s">
        <v>235</v>
      </c>
      <c r="C1257" s="85" t="s">
        <v>262</v>
      </c>
      <c r="D1257" s="85" t="s">
        <v>94</v>
      </c>
      <c r="E1257" s="85" t="s">
        <v>94</v>
      </c>
      <c r="F1257" s="85" t="s">
        <v>94</v>
      </c>
      <c r="G1257" s="85" t="s">
        <v>276</v>
      </c>
      <c r="H1257" s="86" t="s">
        <v>258</v>
      </c>
      <c r="I1257" s="87">
        <v>7390</v>
      </c>
      <c r="J1257" s="88">
        <v>8.2809505955910748E-4</v>
      </c>
      <c r="K1257" s="88">
        <v>9.7155781295006692E-4</v>
      </c>
      <c r="L1257" s="88">
        <v>1.1769121742163195E-3</v>
      </c>
      <c r="M1257" s="88">
        <v>1.3292988163972352E-3</v>
      </c>
      <c r="N1257" s="88">
        <v>1.5634810907373931E-3</v>
      </c>
      <c r="O1257" s="88">
        <v>1.617770354682074E-3</v>
      </c>
      <c r="P1257" s="88">
        <v>2.521032271243299E-3</v>
      </c>
      <c r="Q1257" s="88">
        <v>2.1513580445409273E-3</v>
      </c>
      <c r="R1257" s="88">
        <v>1.8004016529547795E-3</v>
      </c>
      <c r="S1257" s="88">
        <v>1.7370717483940156E-3</v>
      </c>
      <c r="T1257" s="88">
        <v>1.6941062048465183E-3</v>
      </c>
      <c r="U1257" s="88">
        <v>1.8917938963841853E-3</v>
      </c>
      <c r="V1257" s="88">
        <v>1.8511375785909086E-3</v>
      </c>
      <c r="W1257" s="88">
        <v>1.8112267562363585E-3</v>
      </c>
      <c r="X1257" s="88">
        <v>1.7744856303155295E-3</v>
      </c>
      <c r="Y1257" s="88">
        <v>1.8869749924151518E-3</v>
      </c>
      <c r="Z1257" s="88">
        <v>1.9262073602876956E-3</v>
      </c>
      <c r="AA1257" s="88">
        <v>1.8947986720643756E-3</v>
      </c>
      <c r="AB1257" s="88">
        <v>2.0529700772777895E-3</v>
      </c>
      <c r="AC1257" s="88">
        <v>2.0031147346081784E-3</v>
      </c>
      <c r="AD1257" s="88">
        <v>1.9531377126021199E-3</v>
      </c>
      <c r="AE1257" s="88">
        <v>1.981623415112448E-3</v>
      </c>
      <c r="AF1257" s="88">
        <v>2.0384640902674999E-3</v>
      </c>
      <c r="AG1257" s="88">
        <v>2.0537159079213E-3</v>
      </c>
      <c r="AH1257" s="88">
        <v>2.0690803543823894E-3</v>
      </c>
    </row>
    <row r="1258" spans="1:34" ht="14.25" x14ac:dyDescent="0.25">
      <c r="A1258" s="85" t="s">
        <v>10</v>
      </c>
      <c r="B1258" s="85" t="s">
        <v>235</v>
      </c>
      <c r="C1258" s="85" t="s">
        <v>262</v>
      </c>
      <c r="D1258" s="85" t="s">
        <v>94</v>
      </c>
      <c r="E1258" s="85" t="s">
        <v>94</v>
      </c>
      <c r="F1258" s="85" t="s">
        <v>94</v>
      </c>
      <c r="G1258" s="85" t="s">
        <v>276</v>
      </c>
      <c r="H1258" s="86" t="s">
        <v>271</v>
      </c>
      <c r="I1258" s="87">
        <v>1030</v>
      </c>
      <c r="J1258" s="88">
        <v>0.14478528069606064</v>
      </c>
      <c r="K1258" s="88">
        <v>0.15538680217469655</v>
      </c>
      <c r="L1258" s="88">
        <v>0.1658016524230094</v>
      </c>
      <c r="M1258" s="88">
        <v>0.16755753120319716</v>
      </c>
      <c r="N1258" s="88">
        <v>0.16918483215108893</v>
      </c>
      <c r="O1258" s="88">
        <v>0.17086938647109848</v>
      </c>
      <c r="P1258" s="88">
        <v>0.1725691790853581</v>
      </c>
      <c r="Q1258" s="88">
        <v>0.17429909452414738</v>
      </c>
      <c r="R1258" s="88">
        <v>0.17607310978141208</v>
      </c>
      <c r="S1258" s="88">
        <v>0.17781160708000082</v>
      </c>
      <c r="T1258" s="88">
        <v>0.17958639237658902</v>
      </c>
      <c r="U1258" s="88">
        <v>0.18140741904380098</v>
      </c>
      <c r="V1258" s="88">
        <v>0.18321721856383966</v>
      </c>
      <c r="W1258" s="88">
        <v>0.18456835683598194</v>
      </c>
      <c r="X1258" s="88">
        <v>0.18595630917351744</v>
      </c>
      <c r="Y1258" s="88">
        <v>0.1873450394927792</v>
      </c>
      <c r="Z1258" s="88">
        <v>0.18873443674028653</v>
      </c>
      <c r="AA1258" s="88">
        <v>0.19014650814654141</v>
      </c>
      <c r="AB1258" s="88">
        <v>0.19155632671356695</v>
      </c>
      <c r="AC1258" s="88">
        <v>0.19299587864705875</v>
      </c>
      <c r="AD1258" s="88">
        <v>0.19444183907186985</v>
      </c>
      <c r="AE1258" s="88">
        <v>0.1958904464659755</v>
      </c>
      <c r="AF1258" s="88">
        <v>0.19733892865043501</v>
      </c>
      <c r="AG1258" s="88">
        <v>0.19881542135400659</v>
      </c>
      <c r="AH1258" s="88">
        <v>0.20030281738831229</v>
      </c>
    </row>
    <row r="1259" spans="1:34" ht="14.25" x14ac:dyDescent="0.25">
      <c r="A1259" s="85" t="s">
        <v>10</v>
      </c>
      <c r="B1259" s="85" t="s">
        <v>235</v>
      </c>
      <c r="C1259" s="85" t="s">
        <v>262</v>
      </c>
      <c r="D1259" s="85" t="s">
        <v>94</v>
      </c>
      <c r="E1259" s="85" t="s">
        <v>94</v>
      </c>
      <c r="F1259" s="85" t="s">
        <v>94</v>
      </c>
      <c r="G1259" s="85" t="s">
        <v>276</v>
      </c>
      <c r="H1259" s="86" t="s">
        <v>277</v>
      </c>
      <c r="I1259" s="87">
        <v>794</v>
      </c>
      <c r="J1259" s="88">
        <v>3.9543375569985344E-4</v>
      </c>
      <c r="K1259" s="88">
        <v>4.3494412690705517E-4</v>
      </c>
      <c r="L1259" s="88">
        <v>3.8907807487363708E-4</v>
      </c>
      <c r="M1259" s="88">
        <v>4.4632242059345598E-4</v>
      </c>
      <c r="N1259" s="88">
        <v>4.2889608823153428E-4</v>
      </c>
      <c r="O1259" s="88">
        <v>4.1716145979460884E-4</v>
      </c>
      <c r="P1259" s="88">
        <v>3.7244072829903548E-4</v>
      </c>
      <c r="Q1259" s="88">
        <v>3.6323141621922412E-4</v>
      </c>
      <c r="R1259" s="88">
        <v>3.5463933326357805E-4</v>
      </c>
      <c r="S1259" s="88">
        <v>3.4660843972400979E-4</v>
      </c>
      <c r="T1259" s="88">
        <v>3.1203255209313017E-4</v>
      </c>
      <c r="U1259" s="88">
        <v>3.3029595058317937E-4</v>
      </c>
      <c r="V1259" s="88">
        <v>3.2319759956385928E-4</v>
      </c>
      <c r="W1259" s="88">
        <v>3.4055474665634907E-4</v>
      </c>
      <c r="X1259" s="88">
        <v>3.3364652007082928E-4</v>
      </c>
      <c r="Y1259" s="88">
        <v>3.3790215245323201E-4</v>
      </c>
      <c r="Z1259" s="88">
        <v>3.3113042361427453E-4</v>
      </c>
      <c r="AA1259" s="88">
        <v>3.4608920805852424E-4</v>
      </c>
      <c r="AB1259" s="88">
        <v>3.4089051670679795E-4</v>
      </c>
      <c r="AC1259" s="88">
        <v>3.5217758379899229E-4</v>
      </c>
      <c r="AD1259" s="88">
        <v>3.4339087450497592E-4</v>
      </c>
      <c r="AE1259" s="88">
        <v>3.5485092277836802E-4</v>
      </c>
      <c r="AF1259" s="88">
        <v>3.4417060437650005E-4</v>
      </c>
      <c r="AG1259" s="88">
        <v>3.4674569379054002E-4</v>
      </c>
      <c r="AH1259" s="88">
        <v>3.493397992494837E-4</v>
      </c>
    </row>
    <row r="1260" spans="1:34" ht="14.25" x14ac:dyDescent="0.25">
      <c r="A1260" s="85" t="s">
        <v>10</v>
      </c>
      <c r="B1260" s="85" t="s">
        <v>235</v>
      </c>
      <c r="C1260" s="85" t="s">
        <v>262</v>
      </c>
      <c r="D1260" s="85" t="s">
        <v>94</v>
      </c>
      <c r="E1260" s="85" t="s">
        <v>94</v>
      </c>
      <c r="F1260" s="85" t="s">
        <v>94</v>
      </c>
      <c r="G1260" s="85" t="s">
        <v>276</v>
      </c>
      <c r="H1260" s="86" t="s">
        <v>266</v>
      </c>
      <c r="I1260" s="87">
        <v>1640</v>
      </c>
      <c r="J1260" s="88">
        <v>8.1676493620624641E-3</v>
      </c>
      <c r="K1260" s="88">
        <v>8.2650339883799107E-3</v>
      </c>
      <c r="L1260" s="88">
        <v>8.4381920016675452E-3</v>
      </c>
      <c r="M1260" s="88">
        <v>8.6656252340915826E-3</v>
      </c>
      <c r="N1260" s="88">
        <v>8.8588108904246402E-3</v>
      </c>
      <c r="O1260" s="88">
        <v>8.4728259550223266E-3</v>
      </c>
      <c r="P1260" s="88">
        <v>8.0423999722003762E-3</v>
      </c>
      <c r="Q1260" s="88">
        <v>7.6389222041615603E-3</v>
      </c>
      <c r="R1260" s="88">
        <v>7.2584528525529201E-3</v>
      </c>
      <c r="S1260" s="88">
        <v>6.9388847107701417E-3</v>
      </c>
      <c r="T1260" s="88">
        <v>6.6061299756744575E-3</v>
      </c>
      <c r="U1260" s="88">
        <v>6.6647975767743246E-3</v>
      </c>
      <c r="V1260" s="88">
        <v>6.7269688326196016E-3</v>
      </c>
      <c r="W1260" s="88">
        <v>6.7829094017376476E-3</v>
      </c>
      <c r="X1260" s="88">
        <v>6.8422148898296354E-3</v>
      </c>
      <c r="Y1260" s="88">
        <v>6.8862813134717453E-3</v>
      </c>
      <c r="Z1260" s="88">
        <v>6.9677097638986022E-3</v>
      </c>
      <c r="AA1260" s="88">
        <v>7.0222931029092191E-3</v>
      </c>
      <c r="AB1260" s="88">
        <v>7.0410635692588017E-3</v>
      </c>
      <c r="AC1260" s="88">
        <v>7.1125481239673344E-3</v>
      </c>
      <c r="AD1260" s="88">
        <v>7.1715161084694402E-3</v>
      </c>
      <c r="AE1260" s="88">
        <v>7.2194733080122872E-3</v>
      </c>
      <c r="AF1260" s="88">
        <v>7.2703774338749999E-3</v>
      </c>
      <c r="AG1260" s="88">
        <v>7.3247745024450006E-3</v>
      </c>
      <c r="AH1260" s="88">
        <v>7.3795732724444398E-3</v>
      </c>
    </row>
    <row r="1261" spans="1:34" ht="14.25" x14ac:dyDescent="0.25">
      <c r="A1261" s="85" t="s">
        <v>10</v>
      </c>
      <c r="B1261" s="85" t="s">
        <v>235</v>
      </c>
      <c r="C1261" s="85" t="s">
        <v>262</v>
      </c>
      <c r="D1261" s="85" t="s">
        <v>94</v>
      </c>
      <c r="E1261" s="85" t="s">
        <v>94</v>
      </c>
      <c r="F1261" s="85" t="s">
        <v>94</v>
      </c>
      <c r="G1261" s="85" t="s">
        <v>276</v>
      </c>
      <c r="H1261" s="86" t="s">
        <v>278</v>
      </c>
      <c r="I1261" s="87">
        <v>9300</v>
      </c>
      <c r="J1261" s="88">
        <v>1.2737050758222623E-3</v>
      </c>
      <c r="K1261" s="88">
        <v>8.1510939652071443E-4</v>
      </c>
      <c r="L1261" s="88">
        <v>3.0761179030468367E-3</v>
      </c>
      <c r="M1261" s="88">
        <v>4.1821647471151343E-4</v>
      </c>
      <c r="N1261" s="88">
        <v>2.6373868397865639E-3</v>
      </c>
      <c r="O1261" s="88">
        <v>1.6287160269061764E-3</v>
      </c>
      <c r="P1261" s="88">
        <v>1.9828822837077219E-3</v>
      </c>
      <c r="Q1261" s="88">
        <v>2.7073923970539135E-3</v>
      </c>
      <c r="R1261" s="88">
        <v>2.2657287378183505E-3</v>
      </c>
      <c r="S1261" s="88">
        <v>2.1860307523765311E-3</v>
      </c>
      <c r="T1261" s="88">
        <v>2.7410920035889326E-3</v>
      </c>
      <c r="U1261" s="88">
        <v>1.7855564854233072E-3</v>
      </c>
      <c r="V1261" s="88">
        <v>2.6207749548048226E-3</v>
      </c>
      <c r="W1261" s="88">
        <v>2.279351668876673E-3</v>
      </c>
      <c r="X1261" s="88">
        <v>2.2331145280017057E-3</v>
      </c>
      <c r="Y1261" s="88">
        <v>2.374677595326564E-3</v>
      </c>
      <c r="Z1261" s="88">
        <v>2.424049858007522E-3</v>
      </c>
      <c r="AA1261" s="88">
        <v>2.3845233626791223E-3</v>
      </c>
      <c r="AB1261" s="88">
        <v>2.583575334057276E-3</v>
      </c>
      <c r="AC1261" s="88">
        <v>2.2916677367272819E-3</v>
      </c>
      <c r="AD1261" s="88">
        <v>2.4579405584843773E-3</v>
      </c>
      <c r="AE1261" s="88">
        <v>2.4937886008859467E-3</v>
      </c>
      <c r="AF1261" s="88">
        <v>2.7485573225626042E-3</v>
      </c>
      <c r="AG1261" s="88">
        <v>2.7691220679976047E-3</v>
      </c>
      <c r="AH1261" s="88">
        <v>2.7898386761681256E-3</v>
      </c>
    </row>
    <row r="1262" spans="1:34" ht="14.25" x14ac:dyDescent="0.25">
      <c r="A1262" s="85" t="s">
        <v>10</v>
      </c>
      <c r="B1262" s="85" t="s">
        <v>235</v>
      </c>
      <c r="C1262" s="85" t="s">
        <v>262</v>
      </c>
      <c r="D1262" s="85" t="s">
        <v>94</v>
      </c>
      <c r="E1262" s="85" t="s">
        <v>94</v>
      </c>
      <c r="F1262" s="85" t="s">
        <v>94</v>
      </c>
      <c r="G1262" s="85" t="s">
        <v>279</v>
      </c>
      <c r="H1262" s="86" t="s">
        <v>264</v>
      </c>
      <c r="I1262" s="87">
        <v>1430</v>
      </c>
      <c r="J1262" s="88">
        <v>0.75380569385397211</v>
      </c>
      <c r="K1262" s="88">
        <v>0.69514885351427347</v>
      </c>
      <c r="L1262" s="88">
        <v>0.63533862365319893</v>
      </c>
      <c r="M1262" s="88">
        <v>0.59163772035312678</v>
      </c>
      <c r="N1262" s="88">
        <v>0.54748204249483312</v>
      </c>
      <c r="O1262" s="88">
        <v>0.44332700407832931</v>
      </c>
      <c r="P1262" s="88">
        <v>0.44687759002601579</v>
      </c>
      <c r="Q1262" s="88">
        <v>0.3957016823943712</v>
      </c>
      <c r="R1262" s="88">
        <v>0.39750538814182379</v>
      </c>
      <c r="S1262" s="88">
        <v>0.38618378323270935</v>
      </c>
      <c r="T1262" s="88">
        <v>0.37246576454677122</v>
      </c>
      <c r="U1262" s="88">
        <v>0.34355035460426359</v>
      </c>
      <c r="V1262" s="88">
        <v>0.3108033129923522</v>
      </c>
      <c r="W1262" s="88">
        <v>0.29812689373973505</v>
      </c>
      <c r="X1262" s="88">
        <v>0.31399425255296243</v>
      </c>
      <c r="Y1262" s="88">
        <v>0.29652626372594793</v>
      </c>
      <c r="Z1262" s="88">
        <v>0.21165512019751623</v>
      </c>
      <c r="AA1262" s="88">
        <v>0.21323410789035516</v>
      </c>
      <c r="AB1262" s="88">
        <v>0.21482436316908238</v>
      </c>
      <c r="AC1262" s="88">
        <v>0.21642709697825141</v>
      </c>
      <c r="AD1262" s="88">
        <v>0.21804174001034884</v>
      </c>
      <c r="AE1262" s="88">
        <v>0.21966833566309057</v>
      </c>
      <c r="AF1262" s="88">
        <v>0.22130695626600314</v>
      </c>
      <c r="AG1262" s="88">
        <v>0.22295821452431608</v>
      </c>
      <c r="AH1262" s="88">
        <v>0.22389821693281201</v>
      </c>
    </row>
    <row r="1263" spans="1:34" ht="14.25" x14ac:dyDescent="0.25">
      <c r="A1263" s="85" t="s">
        <v>10</v>
      </c>
      <c r="B1263" s="85" t="s">
        <v>235</v>
      </c>
      <c r="C1263" s="85" t="s">
        <v>262</v>
      </c>
      <c r="D1263" s="85" t="s">
        <v>94</v>
      </c>
      <c r="E1263" s="85" t="s">
        <v>94</v>
      </c>
      <c r="F1263" s="85" t="s">
        <v>94</v>
      </c>
      <c r="G1263" s="85" t="s">
        <v>279</v>
      </c>
      <c r="H1263" s="86" t="s">
        <v>265</v>
      </c>
      <c r="I1263" s="87">
        <v>124</v>
      </c>
      <c r="J1263" s="88">
        <v>6.5522785356415356E-2</v>
      </c>
      <c r="K1263" s="88">
        <v>7.9181613723764754E-2</v>
      </c>
      <c r="L1263" s="88">
        <v>9.302975764792773E-2</v>
      </c>
      <c r="M1263" s="88">
        <v>0.1021001295538022</v>
      </c>
      <c r="N1263" s="88">
        <v>0.11125625875317101</v>
      </c>
      <c r="O1263" s="88">
        <v>0.12915100506082355</v>
      </c>
      <c r="P1263" s="88">
        <v>0.12982532307211506</v>
      </c>
      <c r="Q1263" s="88">
        <v>0.13923840682845684</v>
      </c>
      <c r="R1263" s="88">
        <v>0.16025785878542001</v>
      </c>
      <c r="S1263" s="88">
        <v>0.17133869683812117</v>
      </c>
      <c r="T1263" s="88">
        <v>0.18278482727884701</v>
      </c>
      <c r="U1263" s="88">
        <v>0.18998309263774207</v>
      </c>
      <c r="V1263" s="88">
        <v>0.19867891158878775</v>
      </c>
      <c r="W1263" s="88">
        <v>0.20249660734272287</v>
      </c>
      <c r="X1263" s="88">
        <v>0.20400732901920041</v>
      </c>
      <c r="Y1263" s="88">
        <v>0.2039141630219132</v>
      </c>
      <c r="Z1263" s="88">
        <v>0.2054353512276805</v>
      </c>
      <c r="AA1263" s="88">
        <v>0.20696790380892502</v>
      </c>
      <c r="AB1263" s="88">
        <v>0.20851188902015411</v>
      </c>
      <c r="AC1263" s="88">
        <v>0.21006740924312883</v>
      </c>
      <c r="AD1263" s="88">
        <v>0.21163449860510281</v>
      </c>
      <c r="AE1263" s="88">
        <v>0.21321325948783718</v>
      </c>
      <c r="AF1263" s="88">
        <v>0.21480386252760036</v>
      </c>
      <c r="AG1263" s="88">
        <v>0.2164063759788997</v>
      </c>
      <c r="AH1263" s="88">
        <v>0.21631440303021787</v>
      </c>
    </row>
    <row r="1264" spans="1:34" ht="14.25" x14ac:dyDescent="0.25">
      <c r="A1264" s="85" t="s">
        <v>10</v>
      </c>
      <c r="B1264" s="85" t="s">
        <v>235</v>
      </c>
      <c r="C1264" s="85" t="s">
        <v>262</v>
      </c>
      <c r="D1264" s="85" t="s">
        <v>94</v>
      </c>
      <c r="E1264" s="85" t="s">
        <v>94</v>
      </c>
      <c r="F1264" s="85" t="s">
        <v>94</v>
      </c>
      <c r="G1264" s="85" t="s">
        <v>279</v>
      </c>
      <c r="H1264" s="86" t="s">
        <v>268</v>
      </c>
      <c r="I1264" s="87">
        <v>3220</v>
      </c>
      <c r="J1264" s="88">
        <v>4.6466115588234755E-3</v>
      </c>
      <c r="K1264" s="88">
        <v>9.1726927035337795E-3</v>
      </c>
      <c r="L1264" s="88">
        <v>1.4101561858278339E-2</v>
      </c>
      <c r="M1264" s="88">
        <v>1.5937010332555016E-2</v>
      </c>
      <c r="N1264" s="88">
        <v>1.7550927227022353E-2</v>
      </c>
      <c r="O1264" s="88">
        <v>1.8096585031510425E-2</v>
      </c>
      <c r="P1264" s="88">
        <v>1.8372186821206386E-2</v>
      </c>
      <c r="Q1264" s="88">
        <v>1.893891915455603E-2</v>
      </c>
      <c r="R1264" s="88">
        <v>2.0869278227937202E-2</v>
      </c>
      <c r="S1264" s="88">
        <v>2.2836802902635921E-2</v>
      </c>
      <c r="T1264" s="88">
        <v>2.4546185411868329E-2</v>
      </c>
      <c r="U1264" s="88">
        <v>3.9730296552819823E-2</v>
      </c>
      <c r="V1264" s="88">
        <v>4.2847302477729762E-2</v>
      </c>
      <c r="W1264" s="88">
        <v>5.6995687209820727E-2</v>
      </c>
      <c r="X1264" s="88">
        <v>3.0707994105941598E-2</v>
      </c>
      <c r="Y1264" s="88">
        <v>3.0937011094332001E-2</v>
      </c>
      <c r="Z1264" s="88">
        <v>3.1167926820508805E-2</v>
      </c>
      <c r="AA1264" s="88">
        <v>3.1400449170966405E-2</v>
      </c>
      <c r="AB1264" s="88">
        <v>3.1634578145704806E-2</v>
      </c>
      <c r="AC1264" s="88">
        <v>3.1870605858229602E-2</v>
      </c>
      <c r="AD1264" s="88">
        <v>3.2108386251787996E-2</v>
      </c>
      <c r="AE1264" s="88">
        <v>3.2347919326379995E-2</v>
      </c>
      <c r="AF1264" s="88">
        <v>3.2589205082005607E-2</v>
      </c>
      <c r="AG1264" s="88">
        <v>3.2832389575417599E-2</v>
      </c>
      <c r="AH1264" s="88">
        <v>3.3077326749863203E-2</v>
      </c>
    </row>
    <row r="1265" spans="1:34" ht="14.25" x14ac:dyDescent="0.25">
      <c r="A1265" s="85" t="s">
        <v>10</v>
      </c>
      <c r="B1265" s="85" t="s">
        <v>235</v>
      </c>
      <c r="C1265" s="85" t="s">
        <v>262</v>
      </c>
      <c r="D1265" s="85" t="s">
        <v>94</v>
      </c>
      <c r="E1265" s="85" t="s">
        <v>94</v>
      </c>
      <c r="F1265" s="85" t="s">
        <v>94</v>
      </c>
      <c r="G1265" s="85" t="s">
        <v>279</v>
      </c>
      <c r="H1265" s="86" t="s">
        <v>266</v>
      </c>
      <c r="I1265" s="87">
        <v>1640</v>
      </c>
      <c r="J1265" s="88">
        <v>9.725277340379446E-3</v>
      </c>
      <c r="K1265" s="88">
        <v>9.7938341796369021E-3</v>
      </c>
      <c r="L1265" s="88">
        <v>9.8628742997350482E-3</v>
      </c>
      <c r="M1265" s="88">
        <v>9.4165863135482978E-3</v>
      </c>
      <c r="N1265" s="88">
        <v>8.9653758970656937E-3</v>
      </c>
      <c r="O1265" s="88">
        <v>8.5092322150837948E-3</v>
      </c>
      <c r="P1265" s="88">
        <v>8.0481453887230082E-3</v>
      </c>
      <c r="Q1265" s="88">
        <v>7.5821357931725071E-3</v>
      </c>
      <c r="R1265" s="88">
        <v>8.3794169454353019E-3</v>
      </c>
      <c r="S1265" s="88">
        <v>8.6983071788613239E-3</v>
      </c>
      <c r="T1265" s="88">
        <v>9.017197412287346E-3</v>
      </c>
      <c r="U1265" s="88">
        <v>9.1073668858188215E-3</v>
      </c>
      <c r="V1265" s="88">
        <v>9.1984439814133696E-3</v>
      </c>
      <c r="W1265" s="88">
        <v>9.2670620616716569E-3</v>
      </c>
      <c r="X1265" s="88">
        <v>9.3361987831088473E-3</v>
      </c>
      <c r="Y1265" s="88">
        <v>2.7041933137637812E-3</v>
      </c>
      <c r="Z1265" s="88">
        <v>2.7243664440361024E-3</v>
      </c>
      <c r="AA1265" s="88">
        <v>2.7446902821735611E-3</v>
      </c>
      <c r="AB1265" s="88">
        <v>2.7651657333285021E-3</v>
      </c>
      <c r="AC1265" s="88">
        <v>2.7857941552294398E-3</v>
      </c>
      <c r="AD1265" s="88">
        <v>2.8065760004525441E-3</v>
      </c>
      <c r="AE1265" s="88">
        <v>2.8275126267263326E-3</v>
      </c>
      <c r="AF1265" s="88">
        <v>2.8486062969316612E-3</v>
      </c>
      <c r="AG1265" s="88">
        <v>2.8698579162208743E-3</v>
      </c>
      <c r="AH1265" s="88">
        <v>2.8686382234384472E-3</v>
      </c>
    </row>
    <row r="1266" spans="1:34" ht="14.25" x14ac:dyDescent="0.25">
      <c r="A1266" s="85" t="s">
        <v>10</v>
      </c>
      <c r="B1266" s="85" t="s">
        <v>235</v>
      </c>
      <c r="C1266" s="85" t="s">
        <v>262</v>
      </c>
      <c r="D1266" s="85" t="s">
        <v>94</v>
      </c>
      <c r="E1266" s="85" t="s">
        <v>94</v>
      </c>
      <c r="F1266" s="85" t="s">
        <v>94</v>
      </c>
      <c r="G1266" s="85" t="s">
        <v>280</v>
      </c>
      <c r="H1266" s="86" t="s">
        <v>264</v>
      </c>
      <c r="I1266" s="87">
        <v>1430</v>
      </c>
      <c r="J1266" s="88">
        <v>0</v>
      </c>
      <c r="K1266" s="88">
        <v>0</v>
      </c>
      <c r="L1266" s="88">
        <v>0</v>
      </c>
      <c r="M1266" s="88">
        <v>0</v>
      </c>
      <c r="N1266" s="88">
        <v>0</v>
      </c>
      <c r="O1266" s="88">
        <v>0</v>
      </c>
      <c r="P1266" s="88">
        <v>0</v>
      </c>
      <c r="Q1266" s="88">
        <v>0</v>
      </c>
      <c r="R1266" s="88">
        <v>0</v>
      </c>
      <c r="S1266" s="88">
        <v>2.5187823791851752E-3</v>
      </c>
      <c r="T1266" s="88">
        <v>8.6737225805506839E-3</v>
      </c>
      <c r="U1266" s="88">
        <v>1.6827816026112784E-2</v>
      </c>
      <c r="V1266" s="88">
        <v>2.6033925279464399E-2</v>
      </c>
      <c r="W1266" s="88">
        <v>3.6191633995945084E-2</v>
      </c>
      <c r="X1266" s="88">
        <v>4.729511951569379E-2</v>
      </c>
      <c r="Y1266" s="88">
        <v>5.4618730422272423E-2</v>
      </c>
      <c r="Z1266" s="88">
        <v>6.2448683715964064E-2</v>
      </c>
      <c r="AA1266" s="88">
        <v>7.0583864731913748E-2</v>
      </c>
      <c r="AB1266" s="88">
        <v>7.1698405916042401E-2</v>
      </c>
      <c r="AC1266" s="88">
        <v>7.1163564268451537E-2</v>
      </c>
      <c r="AD1266" s="88">
        <v>7.4171002996335514E-2</v>
      </c>
      <c r="AE1266" s="88">
        <v>7.0681962536118595E-2</v>
      </c>
      <c r="AF1266" s="88">
        <v>7.0660239458031293E-2</v>
      </c>
      <c r="AG1266" s="88">
        <v>6.7992992406750316E-2</v>
      </c>
      <c r="AH1266" s="88">
        <v>6.6351415001849684E-2</v>
      </c>
    </row>
    <row r="1267" spans="1:34" ht="14.25" x14ac:dyDescent="0.25">
      <c r="A1267" s="85" t="s">
        <v>10</v>
      </c>
      <c r="B1267" s="85" t="s">
        <v>235</v>
      </c>
      <c r="C1267" s="85" t="s">
        <v>262</v>
      </c>
      <c r="D1267" s="85" t="s">
        <v>94</v>
      </c>
      <c r="E1267" s="85" t="s">
        <v>94</v>
      </c>
      <c r="F1267" s="85" t="s">
        <v>94</v>
      </c>
      <c r="G1267" s="85" t="s">
        <v>280</v>
      </c>
      <c r="H1267" s="86" t="s">
        <v>271</v>
      </c>
      <c r="I1267" s="87">
        <v>1030</v>
      </c>
      <c r="J1267" s="88">
        <v>0</v>
      </c>
      <c r="K1267" s="88">
        <v>6.3698200397727524E-4</v>
      </c>
      <c r="L1267" s="88">
        <v>6.6370491007132764E-4</v>
      </c>
      <c r="M1267" s="88">
        <v>1.7133690541377602E-3</v>
      </c>
      <c r="N1267" s="88">
        <v>2.8544461631858859E-3</v>
      </c>
      <c r="O1267" s="88">
        <v>4.0448269904812409E-3</v>
      </c>
      <c r="P1267" s="88">
        <v>4.5800246388425486E-3</v>
      </c>
      <c r="Q1267" s="88">
        <v>4.2646694563764067E-3</v>
      </c>
      <c r="R1267" s="88">
        <v>5.7616079327231316E-3</v>
      </c>
      <c r="S1267" s="88">
        <v>6.6289095159567362E-3</v>
      </c>
      <c r="T1267" s="88">
        <v>8.2178739005507977E-3</v>
      </c>
      <c r="U1267" s="88">
        <v>9.7898241163210838E-3</v>
      </c>
      <c r="V1267" s="88">
        <v>1.1340555754167841E-2</v>
      </c>
      <c r="W1267" s="88">
        <v>1.3334835774891127E-2</v>
      </c>
      <c r="X1267" s="88">
        <v>1.7234430008480784E-2</v>
      </c>
      <c r="Y1267" s="88">
        <v>3.4109006484929448E-2</v>
      </c>
      <c r="Z1267" s="88">
        <v>5.876825572478158E-2</v>
      </c>
      <c r="AA1267" s="88">
        <v>7.8948850045926486E-2</v>
      </c>
      <c r="AB1267" s="88">
        <v>0.10118440399573393</v>
      </c>
      <c r="AC1267" s="88">
        <v>0.10499459071173615</v>
      </c>
      <c r="AD1267" s="88">
        <v>0.11649187379534735</v>
      </c>
      <c r="AE1267" s="88">
        <v>0.11665671869507514</v>
      </c>
      <c r="AF1267" s="88">
        <v>0.11875532086070058</v>
      </c>
      <c r="AG1267" s="88">
        <v>0.12424746845921375</v>
      </c>
      <c r="AH1267" s="88">
        <v>0.12712559917627114</v>
      </c>
    </row>
    <row r="1268" spans="1:34" ht="14.25" x14ac:dyDescent="0.25">
      <c r="A1268" s="85" t="s">
        <v>10</v>
      </c>
      <c r="B1268" s="85" t="s">
        <v>235</v>
      </c>
      <c r="C1268" s="85" t="s">
        <v>262</v>
      </c>
      <c r="D1268" s="85" t="s">
        <v>94</v>
      </c>
      <c r="E1268" s="85" t="s">
        <v>94</v>
      </c>
      <c r="F1268" s="85" t="s">
        <v>94</v>
      </c>
      <c r="G1268" s="85" t="s">
        <v>600</v>
      </c>
      <c r="H1268" s="86" t="s">
        <v>267</v>
      </c>
      <c r="I1268" s="87">
        <v>3500</v>
      </c>
      <c r="J1268" s="88">
        <v>0</v>
      </c>
      <c r="K1268" s="88">
        <v>3.619566001314147E-3</v>
      </c>
      <c r="L1268" s="88">
        <v>1.4849502232615525E-2</v>
      </c>
      <c r="M1268" s="88">
        <v>2.7182767725020797E-2</v>
      </c>
      <c r="N1268" s="88">
        <v>4.8983716061933469E-2</v>
      </c>
      <c r="O1268" s="88">
        <v>8.0878888419910172E-2</v>
      </c>
      <c r="P1268" s="88">
        <v>0.11548775669069088</v>
      </c>
      <c r="Q1268" s="88">
        <v>0.15743774987896125</v>
      </c>
      <c r="R1268" s="88">
        <v>0.21150165930585024</v>
      </c>
      <c r="S1268" s="88">
        <v>0.26912533266184702</v>
      </c>
      <c r="T1268" s="88">
        <v>0.52744026249325926</v>
      </c>
      <c r="U1268" s="88">
        <v>0.77892439274960634</v>
      </c>
      <c r="V1268" s="88">
        <v>1.0359963167388462</v>
      </c>
      <c r="W1268" s="88">
        <v>1.3017905042648157</v>
      </c>
      <c r="X1268" s="88">
        <v>1.5654527719616143</v>
      </c>
      <c r="Y1268" s="88">
        <v>1.8399546318753295</v>
      </c>
      <c r="Z1268" s="88">
        <v>2.1174974924310455</v>
      </c>
      <c r="AA1268" s="88">
        <v>2.3880757196325764</v>
      </c>
      <c r="AB1268" s="88">
        <v>2.6440502209592984</v>
      </c>
      <c r="AC1268" s="88">
        <v>2.9039707845527154</v>
      </c>
      <c r="AD1268" s="88">
        <v>3.1835946477596173</v>
      </c>
      <c r="AE1268" s="88">
        <v>3.4261215939959637</v>
      </c>
      <c r="AF1268" s="88">
        <v>3.6440087624232214</v>
      </c>
      <c r="AG1268" s="88">
        <v>3.894981332816255</v>
      </c>
      <c r="AH1268" s="88">
        <v>4.0976366030874836</v>
      </c>
    </row>
    <row r="1269" spans="1:34" ht="14.25" x14ac:dyDescent="0.25">
      <c r="A1269" s="85" t="s">
        <v>10</v>
      </c>
      <c r="B1269" s="85" t="s">
        <v>235</v>
      </c>
      <c r="C1269" s="85" t="s">
        <v>262</v>
      </c>
      <c r="D1269" s="85" t="s">
        <v>94</v>
      </c>
      <c r="E1269" s="85" t="s">
        <v>94</v>
      </c>
      <c r="F1269" s="85" t="s">
        <v>94</v>
      </c>
      <c r="G1269" s="85" t="s">
        <v>600</v>
      </c>
      <c r="H1269" s="86" t="s">
        <v>264</v>
      </c>
      <c r="I1269" s="87">
        <v>1430</v>
      </c>
      <c r="J1269" s="88">
        <v>3.2425495415646472E-3</v>
      </c>
      <c r="K1269" s="88">
        <v>4.0348558416161426E-3</v>
      </c>
      <c r="L1269" s="88">
        <v>4.9443782010196299E-3</v>
      </c>
      <c r="M1269" s="88">
        <v>6.2074927978863484E-3</v>
      </c>
      <c r="N1269" s="88">
        <v>7.5194793372298794E-3</v>
      </c>
      <c r="O1269" s="88">
        <v>9.1566183750965389E-3</v>
      </c>
      <c r="P1269" s="88">
        <v>1.0883948024891163E-2</v>
      </c>
      <c r="Q1269" s="88">
        <v>1.279785479043543E-2</v>
      </c>
      <c r="R1269" s="88">
        <v>1.5225773183097155E-2</v>
      </c>
      <c r="S1269" s="88">
        <v>1.7821875180942096E-2</v>
      </c>
      <c r="T1269" s="88">
        <v>2.4664755249130355E-2</v>
      </c>
      <c r="U1269" s="88">
        <v>3.3751110187483578E-2</v>
      </c>
      <c r="V1269" s="88">
        <v>4.0965010828535639E-2</v>
      </c>
      <c r="W1269" s="88">
        <v>5.0289320639045815E-2</v>
      </c>
      <c r="X1269" s="88">
        <v>6.0119267038519462E-2</v>
      </c>
      <c r="Y1269" s="88">
        <v>6.793340908083409E-2</v>
      </c>
      <c r="Z1269" s="88">
        <v>7.7781843167796641E-2</v>
      </c>
      <c r="AA1269" s="88">
        <v>8.568174481470163E-2</v>
      </c>
      <c r="AB1269" s="88">
        <v>9.5692879061374331E-2</v>
      </c>
      <c r="AC1269" s="88">
        <v>0.10347726079818489</v>
      </c>
      <c r="AD1269" s="88">
        <v>0.1135895281584566</v>
      </c>
      <c r="AE1269" s="88">
        <v>0.12053471131194647</v>
      </c>
      <c r="AF1269" s="88">
        <v>0.12751864765412452</v>
      </c>
      <c r="AG1269" s="88">
        <v>0.13417897998401551</v>
      </c>
      <c r="AH1269" s="88">
        <v>0.14020073719084331</v>
      </c>
    </row>
    <row r="1270" spans="1:34" ht="14.25" x14ac:dyDescent="0.25">
      <c r="A1270" s="85" t="s">
        <v>10</v>
      </c>
      <c r="B1270" s="85" t="s">
        <v>235</v>
      </c>
      <c r="C1270" s="85" t="s">
        <v>262</v>
      </c>
      <c r="D1270" s="85" t="s">
        <v>94</v>
      </c>
      <c r="E1270" s="85" t="s">
        <v>94</v>
      </c>
      <c r="F1270" s="85" t="s">
        <v>94</v>
      </c>
      <c r="G1270" s="85" t="s">
        <v>600</v>
      </c>
      <c r="H1270" s="86" t="s">
        <v>273</v>
      </c>
      <c r="I1270" s="87">
        <v>675</v>
      </c>
      <c r="J1270" s="88">
        <v>0</v>
      </c>
      <c r="K1270" s="88">
        <v>6.9805915739629967E-4</v>
      </c>
      <c r="L1270" s="88">
        <v>2.863832573432994E-3</v>
      </c>
      <c r="M1270" s="88">
        <v>5.2396661534743968E-3</v>
      </c>
      <c r="N1270" s="88">
        <v>9.441404539614083E-3</v>
      </c>
      <c r="O1270" s="88">
        <v>1.5584420862827793E-2</v>
      </c>
      <c r="P1270" s="88">
        <v>2.2248044000999532E-2</v>
      </c>
      <c r="Q1270" s="88">
        <v>3.0324699392028236E-2</v>
      </c>
      <c r="R1270" s="88">
        <v>4.0729369890214265E-2</v>
      </c>
      <c r="S1270" s="88">
        <v>5.1817781453561758E-2</v>
      </c>
      <c r="T1270" s="88">
        <v>0.10153605246010648</v>
      </c>
      <c r="U1270" s="88">
        <v>0.14989396786486828</v>
      </c>
      <c r="V1270" s="88">
        <v>0.19935939999425212</v>
      </c>
      <c r="W1270" s="88">
        <v>0.25046610703679623</v>
      </c>
      <c r="X1270" s="88">
        <v>0.30115355740334182</v>
      </c>
      <c r="Y1270" s="88">
        <v>0.35396613670052179</v>
      </c>
      <c r="Z1270" s="88">
        <v>0.40732630924775337</v>
      </c>
      <c r="AA1270" s="88">
        <v>0.4593763709980147</v>
      </c>
      <c r="AB1270" s="88">
        <v>0.508570547889858</v>
      </c>
      <c r="AC1270" s="88">
        <v>0.55856544979879486</v>
      </c>
      <c r="AD1270" s="88">
        <v>0.61232301610636708</v>
      </c>
      <c r="AE1270" s="88">
        <v>0.6589670755198821</v>
      </c>
      <c r="AF1270" s="88">
        <v>0.70086087395960184</v>
      </c>
      <c r="AG1270" s="88">
        <v>0.74913700716305032</v>
      </c>
      <c r="AH1270" s="88">
        <v>0.78810002218770814</v>
      </c>
    </row>
    <row r="1271" spans="1:34" ht="14.25" x14ac:dyDescent="0.25">
      <c r="A1271" s="85" t="s">
        <v>10</v>
      </c>
      <c r="B1271" s="85" t="s">
        <v>235</v>
      </c>
      <c r="C1271" s="85" t="s">
        <v>262</v>
      </c>
      <c r="D1271" s="85" t="s">
        <v>94</v>
      </c>
      <c r="E1271" s="85" t="s">
        <v>94</v>
      </c>
      <c r="F1271" s="85" t="s">
        <v>94</v>
      </c>
      <c r="G1271" s="85" t="s">
        <v>281</v>
      </c>
      <c r="H1271" s="86" t="s">
        <v>264</v>
      </c>
      <c r="I1271" s="87">
        <v>1430</v>
      </c>
      <c r="J1271" s="88">
        <v>0.49007935734449104</v>
      </c>
      <c r="K1271" s="88">
        <v>0.43852549340050567</v>
      </c>
      <c r="L1271" s="88">
        <v>0.38622043382115218</v>
      </c>
      <c r="M1271" s="88">
        <v>0.35243928696186033</v>
      </c>
      <c r="N1271" s="88">
        <v>0.31830308425503395</v>
      </c>
      <c r="O1271" s="88">
        <v>0.24774338056524783</v>
      </c>
      <c r="P1271" s="88">
        <v>0.24896393281466758</v>
      </c>
      <c r="Q1271" s="88">
        <v>0.21376133416821591</v>
      </c>
      <c r="R1271" s="88">
        <v>0.20965283647706046</v>
      </c>
      <c r="S1271" s="88">
        <v>0.1968650419900714</v>
      </c>
      <c r="T1271" s="88">
        <v>0.18255460433885182</v>
      </c>
      <c r="U1271" s="88">
        <v>0.16199445386347611</v>
      </c>
      <c r="V1271" s="88">
        <v>0.13528713525411085</v>
      </c>
      <c r="W1271" s="88">
        <v>0.12656089018988845</v>
      </c>
      <c r="X1271" s="88">
        <v>0.12750509504701255</v>
      </c>
      <c r="Y1271" s="88">
        <v>0.11524953134855064</v>
      </c>
      <c r="Z1271" s="88">
        <v>5.8053471812847625E-2</v>
      </c>
      <c r="AA1271" s="88">
        <v>5.8486552086253855E-2</v>
      </c>
      <c r="AB1271" s="88">
        <v>5.8922863078514388E-2</v>
      </c>
      <c r="AC1271" s="88">
        <v>5.9362433721439879E-2</v>
      </c>
      <c r="AD1271" s="88">
        <v>5.9805273658967213E-2</v>
      </c>
      <c r="AE1271" s="88">
        <v>6.0251411822907011E-2</v>
      </c>
      <c r="AF1271" s="88">
        <v>6.0700896432943706E-2</v>
      </c>
      <c r="AG1271" s="88">
        <v>6.1153746776950992E-2</v>
      </c>
      <c r="AH1271" s="88">
        <v>6.1127756367063212E-2</v>
      </c>
    </row>
    <row r="1272" spans="1:34" ht="14.25" x14ac:dyDescent="0.25">
      <c r="A1272" s="85" t="s">
        <v>10</v>
      </c>
      <c r="B1272" s="85" t="s">
        <v>235</v>
      </c>
      <c r="C1272" s="85" t="s">
        <v>262</v>
      </c>
      <c r="D1272" s="85" t="s">
        <v>94</v>
      </c>
      <c r="E1272" s="85" t="s">
        <v>94</v>
      </c>
      <c r="F1272" s="85" t="s">
        <v>94</v>
      </c>
      <c r="G1272" s="85" t="s">
        <v>601</v>
      </c>
      <c r="H1272" s="86" t="s">
        <v>267</v>
      </c>
      <c r="I1272" s="87">
        <v>3500</v>
      </c>
      <c r="J1272" s="88">
        <v>1.0552289330987228E-2</v>
      </c>
      <c r="K1272" s="88">
        <v>1.3297847519651811E-2</v>
      </c>
      <c r="L1272" s="88">
        <v>1.5281107509229595E-2</v>
      </c>
      <c r="M1272" s="88">
        <v>2.7065467606832393E-2</v>
      </c>
      <c r="N1272" s="88">
        <v>4.1427179475139068E-2</v>
      </c>
      <c r="O1272" s="88">
        <v>5.7101961490245857E-2</v>
      </c>
      <c r="P1272" s="88">
        <v>6.7801187806486085E-2</v>
      </c>
      <c r="Q1272" s="88">
        <v>8.9613398467683236E-2</v>
      </c>
      <c r="R1272" s="88">
        <v>0.11159105505674985</v>
      </c>
      <c r="S1272" s="88">
        <v>0.12820896970780651</v>
      </c>
      <c r="T1272" s="88">
        <v>0.140031436967299</v>
      </c>
      <c r="U1272" s="88">
        <v>0.14127240779438444</v>
      </c>
      <c r="V1272" s="88">
        <v>0.14247346107596878</v>
      </c>
      <c r="W1272" s="88">
        <v>0.14369329231860994</v>
      </c>
      <c r="X1272" s="88">
        <v>0.14488855200667025</v>
      </c>
      <c r="Y1272" s="88">
        <v>0.14624251267031846</v>
      </c>
      <c r="Z1272" s="88">
        <v>0.14860518320772992</v>
      </c>
      <c r="AA1272" s="88">
        <v>0.15094244954720787</v>
      </c>
      <c r="AB1272" s="88">
        <v>0.15337384528457837</v>
      </c>
      <c r="AC1272" s="88">
        <v>0.15589603219512055</v>
      </c>
      <c r="AD1272" s="88">
        <v>0.15858741582984309</v>
      </c>
      <c r="AE1272" s="88">
        <v>0.16119070435934421</v>
      </c>
      <c r="AF1272" s="88">
        <v>0.16391608086169579</v>
      </c>
      <c r="AG1272" s="88">
        <v>0.16659186126224845</v>
      </c>
      <c r="AH1272" s="88">
        <v>0.16831051619237031</v>
      </c>
    </row>
    <row r="1273" spans="1:34" ht="14.25" x14ac:dyDescent="0.25">
      <c r="A1273" s="85" t="s">
        <v>10</v>
      </c>
      <c r="B1273" s="85" t="s">
        <v>235</v>
      </c>
      <c r="C1273" s="85" t="s">
        <v>262</v>
      </c>
      <c r="D1273" s="85" t="s">
        <v>94</v>
      </c>
      <c r="E1273" s="85" t="s">
        <v>94</v>
      </c>
      <c r="F1273" s="85" t="s">
        <v>94</v>
      </c>
      <c r="G1273" s="85" t="s">
        <v>601</v>
      </c>
      <c r="H1273" s="86" t="s">
        <v>264</v>
      </c>
      <c r="I1273" s="87">
        <v>1430</v>
      </c>
      <c r="J1273" s="88">
        <v>2.3673023331951399</v>
      </c>
      <c r="K1273" s="88">
        <v>2.6511611260136183</v>
      </c>
      <c r="L1273" s="88">
        <v>2.9275698046283547</v>
      </c>
      <c r="M1273" s="88">
        <v>3.2681519930811973</v>
      </c>
      <c r="N1273" s="88">
        <v>3.6030770539141508</v>
      </c>
      <c r="O1273" s="88">
        <v>4.0207822512444249</v>
      </c>
      <c r="P1273" s="88">
        <v>4.3000849816386459</v>
      </c>
      <c r="Q1273" s="88">
        <v>4.5027942866499764</v>
      </c>
      <c r="R1273" s="88">
        <v>4.566758537917778</v>
      </c>
      <c r="S1273" s="88">
        <v>4.5619576186380471</v>
      </c>
      <c r="T1273" s="88">
        <v>4.5592705920115417</v>
      </c>
      <c r="U1273" s="88">
        <v>4.5007994680052059</v>
      </c>
      <c r="V1273" s="88">
        <v>4.4419052178499401</v>
      </c>
      <c r="W1273" s="88">
        <v>4.4152166182569825</v>
      </c>
      <c r="X1273" s="88">
        <v>4.3646308475988089</v>
      </c>
      <c r="Y1273" s="88">
        <v>4.2550043103902562</v>
      </c>
      <c r="Z1273" s="88">
        <v>4.1221088099232457</v>
      </c>
      <c r="AA1273" s="88">
        <v>4.014644962126245</v>
      </c>
      <c r="AB1273" s="88">
        <v>3.8830705489032704</v>
      </c>
      <c r="AC1273" s="88">
        <v>3.7346273066373983</v>
      </c>
      <c r="AD1273" s="88">
        <v>3.5939727410917706</v>
      </c>
      <c r="AE1273" s="88">
        <v>3.3850556284274869</v>
      </c>
      <c r="AF1273" s="88">
        <v>3.2065578384765572</v>
      </c>
      <c r="AG1273" s="88">
        <v>3.0417166089632897</v>
      </c>
      <c r="AH1273" s="88">
        <v>2.8956081451439859</v>
      </c>
    </row>
    <row r="1274" spans="1:34" ht="14.25" x14ac:dyDescent="0.25">
      <c r="A1274" s="85" t="s">
        <v>10</v>
      </c>
      <c r="B1274" s="85" t="s">
        <v>235</v>
      </c>
      <c r="C1274" s="85" t="s">
        <v>262</v>
      </c>
      <c r="D1274" s="85" t="s">
        <v>94</v>
      </c>
      <c r="E1274" s="85" t="s">
        <v>94</v>
      </c>
      <c r="F1274" s="85" t="s">
        <v>94</v>
      </c>
      <c r="G1274" s="85" t="s">
        <v>601</v>
      </c>
      <c r="H1274" s="86" t="s">
        <v>272</v>
      </c>
      <c r="I1274" s="87">
        <v>4470</v>
      </c>
      <c r="J1274" s="88">
        <v>1.5849307930641987E-2</v>
      </c>
      <c r="K1274" s="88">
        <v>1.9974706236235335E-2</v>
      </c>
      <c r="L1274" s="88">
        <v>2.2899271190763622E-2</v>
      </c>
      <c r="M1274" s="88">
        <v>4.0670689817795438E-2</v>
      </c>
      <c r="N1274" s="88">
        <v>6.2350526676723979E-2</v>
      </c>
      <c r="O1274" s="88">
        <v>8.5993298273121563E-2</v>
      </c>
      <c r="P1274" s="88">
        <v>0.10213568436801287</v>
      </c>
      <c r="Q1274" s="88">
        <v>0.13505146369451856</v>
      </c>
      <c r="R1274" s="88">
        <v>0.16821909093308124</v>
      </c>
      <c r="S1274" s="88">
        <v>0.19330948310184165</v>
      </c>
      <c r="T1274" s="88">
        <v>0.2111426411096724</v>
      </c>
      <c r="U1274" s="88">
        <v>0.2128415655779701</v>
      </c>
      <c r="V1274" s="88">
        <v>0.2145203328064397</v>
      </c>
      <c r="W1274" s="88">
        <v>0.21619744933909199</v>
      </c>
      <c r="X1274" s="88">
        <v>0.21787360778569409</v>
      </c>
      <c r="Y1274" s="88">
        <v>0.21971778945310452</v>
      </c>
      <c r="Z1274" s="88">
        <v>0.2230450710918061</v>
      </c>
      <c r="AA1274" s="88">
        <v>0.22636348285147742</v>
      </c>
      <c r="AB1274" s="88">
        <v>0.2298439824964596</v>
      </c>
      <c r="AC1274" s="88">
        <v>0.23338010407594212</v>
      </c>
      <c r="AD1274" s="88">
        <v>0.23713731131880136</v>
      </c>
      <c r="AE1274" s="88">
        <v>0.24077813275278448</v>
      </c>
      <c r="AF1274" s="88">
        <v>0.24458909308327573</v>
      </c>
      <c r="AG1274" s="88">
        <v>0.24834215349146396</v>
      </c>
      <c r="AH1274" s="88">
        <v>0.25091305276882508</v>
      </c>
    </row>
    <row r="1275" spans="1:34" ht="14.25" x14ac:dyDescent="0.25">
      <c r="A1275" s="85" t="s">
        <v>10</v>
      </c>
      <c r="B1275" s="85" t="s">
        <v>235</v>
      </c>
      <c r="C1275" s="85" t="s">
        <v>262</v>
      </c>
      <c r="D1275" s="85" t="s">
        <v>94</v>
      </c>
      <c r="E1275" s="85" t="s">
        <v>94</v>
      </c>
      <c r="F1275" s="85" t="s">
        <v>94</v>
      </c>
      <c r="G1275" s="85" t="s">
        <v>601</v>
      </c>
      <c r="H1275" s="86" t="s">
        <v>273</v>
      </c>
      <c r="I1275" s="87">
        <v>675</v>
      </c>
      <c r="J1275" s="88">
        <v>3.2131936599098853E-6</v>
      </c>
      <c r="K1275" s="88">
        <v>3.2740085619882451E-6</v>
      </c>
      <c r="L1275" s="88">
        <v>1.0103055179328808E-5</v>
      </c>
      <c r="M1275" s="88">
        <v>1.0480155457964311E-5</v>
      </c>
      <c r="N1275" s="88">
        <v>1.0857076165038557E-5</v>
      </c>
      <c r="O1275" s="88">
        <v>1.1234176443674053E-5</v>
      </c>
      <c r="P1275" s="88">
        <v>1.1611276722309553E-5</v>
      </c>
      <c r="Q1275" s="88">
        <v>1.1988197429383798E-5</v>
      </c>
      <c r="R1275" s="88">
        <v>1.2058230338273251E-5</v>
      </c>
      <c r="S1275" s="88">
        <v>1.176947926777521E-5</v>
      </c>
      <c r="T1275" s="88">
        <v>1.1988197429383798E-5</v>
      </c>
      <c r="U1275" s="88">
        <v>2.3719607526172952E-5</v>
      </c>
      <c r="V1275" s="88">
        <v>3.128759111807784E-5</v>
      </c>
      <c r="W1275" s="88">
        <v>4.255953744680252E-5</v>
      </c>
      <c r="X1275" s="88">
        <v>4.9759159909386326E-5</v>
      </c>
      <c r="Y1275" s="88">
        <v>6.4372633707131149E-5</v>
      </c>
      <c r="Z1275" s="88">
        <v>8.3866742825412671E-5</v>
      </c>
      <c r="AA1275" s="88">
        <v>9.9782888585688362E-5</v>
      </c>
      <c r="AB1275" s="88">
        <v>1.1204445378848937E-4</v>
      </c>
      <c r="AC1275" s="88">
        <v>1.3613739059051147E-4</v>
      </c>
      <c r="AD1275" s="88">
        <v>1.6054769019845823E-4</v>
      </c>
      <c r="AE1275" s="88">
        <v>1.8528313404665069E-4</v>
      </c>
      <c r="AF1275" s="88">
        <v>2.1034168699072799E-4</v>
      </c>
      <c r="AG1275" s="88">
        <v>2.3572903546346323E-4</v>
      </c>
      <c r="AH1275" s="88">
        <v>2.3748775933439469E-4</v>
      </c>
    </row>
    <row r="1276" spans="1:34" ht="14.25" x14ac:dyDescent="0.25">
      <c r="A1276" s="85" t="s">
        <v>10</v>
      </c>
      <c r="B1276" s="85" t="s">
        <v>235</v>
      </c>
      <c r="C1276" s="85" t="s">
        <v>282</v>
      </c>
      <c r="D1276" s="85" t="s">
        <v>283</v>
      </c>
      <c r="E1276" s="85" t="s">
        <v>284</v>
      </c>
      <c r="F1276" s="85" t="s">
        <v>94</v>
      </c>
      <c r="G1276" s="85" t="s">
        <v>285</v>
      </c>
      <c r="H1276" s="86" t="s">
        <v>261</v>
      </c>
      <c r="I1276" s="87">
        <v>22800</v>
      </c>
      <c r="J1276" s="88">
        <v>0.55618238623205485</v>
      </c>
      <c r="K1276" s="88">
        <v>0.54835517344389184</v>
      </c>
      <c r="L1276" s="88">
        <v>0.50876359529869231</v>
      </c>
      <c r="M1276" s="88">
        <v>0.49668214210326306</v>
      </c>
      <c r="N1276" s="88">
        <v>0.48331231634483934</v>
      </c>
      <c r="O1276" s="88">
        <v>0.46591381318112446</v>
      </c>
      <c r="P1276" s="88">
        <v>0.42975412586841488</v>
      </c>
      <c r="Q1276" s="88">
        <v>0.40428572121917344</v>
      </c>
      <c r="R1276" s="88">
        <v>0.3884220534325476</v>
      </c>
      <c r="S1276" s="88">
        <v>0.35754279738082229</v>
      </c>
      <c r="T1276" s="88">
        <v>0.3008308659697661</v>
      </c>
      <c r="U1276" s="88">
        <v>0.24491209779266018</v>
      </c>
      <c r="V1276" s="88">
        <v>0.23827444128776215</v>
      </c>
      <c r="W1276" s="88">
        <v>0.18607284363011975</v>
      </c>
      <c r="X1276" s="88">
        <v>0.2039500391465866</v>
      </c>
      <c r="Y1276" s="88">
        <v>0.18004961387795534</v>
      </c>
      <c r="Z1276" s="88">
        <v>0.23899322822346228</v>
      </c>
      <c r="AA1276" s="88">
        <v>0.16324236563682154</v>
      </c>
      <c r="AB1276" s="88">
        <v>0.24495817070391318</v>
      </c>
      <c r="AC1276" s="88">
        <v>0.20912020707290635</v>
      </c>
      <c r="AD1276" s="88">
        <v>0.2768090903887972</v>
      </c>
      <c r="AE1276" s="88">
        <v>0.19357518564201756</v>
      </c>
      <c r="AF1276" s="88">
        <v>0.1256693595080324</v>
      </c>
      <c r="AG1276" s="88">
        <v>0.12119690447781194</v>
      </c>
      <c r="AH1276" s="88">
        <v>9.0376994329816357E-2</v>
      </c>
    </row>
    <row r="1277" spans="1:34" ht="14.25" x14ac:dyDescent="0.25">
      <c r="A1277" s="85" t="s">
        <v>10</v>
      </c>
      <c r="B1277" s="85" t="s">
        <v>235</v>
      </c>
      <c r="C1277" s="85" t="s">
        <v>282</v>
      </c>
      <c r="D1277" s="85" t="s">
        <v>286</v>
      </c>
      <c r="E1277" s="85" t="s">
        <v>94</v>
      </c>
      <c r="F1277" s="85" t="s">
        <v>94</v>
      </c>
      <c r="G1277" s="85" t="s">
        <v>287</v>
      </c>
      <c r="H1277" s="86" t="s">
        <v>17</v>
      </c>
      <c r="I1277" s="87">
        <v>1</v>
      </c>
      <c r="J1277" s="88">
        <v>0.73912806458229952</v>
      </c>
      <c r="K1277" s="88">
        <v>0.73912806458229952</v>
      </c>
      <c r="L1277" s="88">
        <v>0.73912806458229952</v>
      </c>
      <c r="M1277" s="88">
        <v>0.73912806458229952</v>
      </c>
      <c r="N1277" s="88">
        <v>0.73912806458229952</v>
      </c>
      <c r="O1277" s="88">
        <v>0.73912806458229952</v>
      </c>
      <c r="P1277" s="88">
        <v>0.73912806458229952</v>
      </c>
      <c r="Q1277" s="88">
        <v>0.73912806458229952</v>
      </c>
      <c r="R1277" s="88">
        <v>0.73912806458229952</v>
      </c>
      <c r="S1277" s="88">
        <v>0.73912806458229952</v>
      </c>
      <c r="T1277" s="88">
        <v>0.73912806458229952</v>
      </c>
      <c r="U1277" s="88">
        <v>0.73789499999999997</v>
      </c>
      <c r="V1277" s="88">
        <v>0.77063199999999998</v>
      </c>
      <c r="W1277" s="88">
        <v>0.71246200000000004</v>
      </c>
      <c r="X1277" s="88">
        <v>0.75392199999999998</v>
      </c>
      <c r="Y1277" s="88">
        <v>0.70273065660310274</v>
      </c>
      <c r="Z1277" s="88">
        <v>0.64726142942177267</v>
      </c>
      <c r="AA1277" s="88">
        <v>0.65408808470327129</v>
      </c>
      <c r="AB1277" s="88">
        <v>0.69478793826928487</v>
      </c>
      <c r="AC1277" s="88">
        <v>0.67349942019326348</v>
      </c>
      <c r="AD1277" s="88">
        <v>0.53560269432276963</v>
      </c>
      <c r="AE1277" s="88">
        <v>0.53486980043883248</v>
      </c>
      <c r="AF1277" s="88">
        <v>0.55004879757991765</v>
      </c>
      <c r="AG1277" s="88">
        <v>0.56315552157027271</v>
      </c>
      <c r="AH1277" s="88">
        <v>0.53781796696880624</v>
      </c>
    </row>
    <row r="1278" spans="1:34" ht="14.25" x14ac:dyDescent="0.25">
      <c r="A1278" s="85" t="s">
        <v>10</v>
      </c>
      <c r="B1278" s="85" t="s">
        <v>235</v>
      </c>
      <c r="C1278" s="85" t="s">
        <v>282</v>
      </c>
      <c r="D1278" s="85" t="s">
        <v>286</v>
      </c>
      <c r="E1278" s="85" t="s">
        <v>94</v>
      </c>
      <c r="F1278" s="85" t="s">
        <v>94</v>
      </c>
      <c r="G1278" s="85" t="s">
        <v>288</v>
      </c>
      <c r="H1278" s="86" t="s">
        <v>17</v>
      </c>
      <c r="I1278" s="87">
        <v>1</v>
      </c>
      <c r="J1278" s="88">
        <v>0.11938340355376442</v>
      </c>
      <c r="K1278" s="88">
        <v>0.11505761108627625</v>
      </c>
      <c r="L1278" s="88">
        <v>0.16450925133190017</v>
      </c>
      <c r="M1278" s="88">
        <v>9.2085318016251055E-2</v>
      </c>
      <c r="N1278" s="88">
        <v>0.12845591972657963</v>
      </c>
      <c r="O1278" s="88">
        <v>0.11532895525538202</v>
      </c>
      <c r="P1278" s="88">
        <v>0.14649473789649417</v>
      </c>
      <c r="Q1278" s="88">
        <v>0.15383752360399247</v>
      </c>
      <c r="R1278" s="88">
        <v>0.1604448275862069</v>
      </c>
      <c r="S1278" s="88">
        <v>0.15693750659796407</v>
      </c>
      <c r="T1278" s="88">
        <v>0.14460021811872598</v>
      </c>
      <c r="U1278" s="88">
        <v>0.13439028642590287</v>
      </c>
      <c r="V1278" s="88">
        <v>0.1216561608775137</v>
      </c>
      <c r="W1278" s="88">
        <v>0.17486770031469379</v>
      </c>
      <c r="X1278" s="88">
        <v>0.21869520643248175</v>
      </c>
      <c r="Y1278" s="88">
        <v>0.19363941499085921</v>
      </c>
      <c r="Z1278" s="88">
        <v>0.17196491884150222</v>
      </c>
      <c r="AA1278" s="88">
        <v>0.17111860347534805</v>
      </c>
      <c r="AB1278" s="88">
        <v>0.11367460301198647</v>
      </c>
      <c r="AC1278" s="88">
        <v>0.12810306835592222</v>
      </c>
      <c r="AD1278" s="88">
        <v>0.11938590014713096</v>
      </c>
      <c r="AE1278" s="88">
        <v>0.1126313556126821</v>
      </c>
      <c r="AF1278" s="88">
        <v>0.1406290332103321</v>
      </c>
      <c r="AG1278" s="88">
        <v>9.0333824521934752E-2</v>
      </c>
      <c r="AH1278" s="88">
        <v>9.0333824521934752E-2</v>
      </c>
    </row>
    <row r="1279" spans="1:34" ht="14.25" x14ac:dyDescent="0.25">
      <c r="A1279" s="85" t="s">
        <v>10</v>
      </c>
      <c r="B1279" s="85" t="s">
        <v>235</v>
      </c>
      <c r="C1279" s="85" t="s">
        <v>282</v>
      </c>
      <c r="D1279" s="85" t="s">
        <v>286</v>
      </c>
      <c r="E1279" s="85" t="s">
        <v>94</v>
      </c>
      <c r="F1279" s="85" t="s">
        <v>94</v>
      </c>
      <c r="G1279" s="85" t="s">
        <v>289</v>
      </c>
      <c r="H1279" s="86" t="s">
        <v>17</v>
      </c>
      <c r="I1279" s="87">
        <v>1</v>
      </c>
      <c r="J1279" s="88">
        <v>0.16113935641176808</v>
      </c>
      <c r="K1279" s="88">
        <v>0.16623091108432186</v>
      </c>
      <c r="L1279" s="88">
        <v>0.16419131430468387</v>
      </c>
      <c r="M1279" s="88">
        <v>0.16039632402693876</v>
      </c>
      <c r="N1279" s="88">
        <v>0.15893135705888287</v>
      </c>
      <c r="O1279" s="88">
        <v>0.15885231839966918</v>
      </c>
      <c r="P1279" s="88">
        <v>0.15499220003301697</v>
      </c>
      <c r="Q1279" s="88">
        <v>0.15310813194291614</v>
      </c>
      <c r="R1279" s="88">
        <v>0.14870264936639249</v>
      </c>
      <c r="S1279" s="88">
        <v>0.13274257439744666</v>
      </c>
      <c r="T1279" s="88">
        <v>0.13870327838148119</v>
      </c>
      <c r="U1279" s="88">
        <v>0.13359407683343924</v>
      </c>
      <c r="V1279" s="88">
        <v>0.1328655306598337</v>
      </c>
      <c r="W1279" s="88">
        <v>0.13431474877049629</v>
      </c>
      <c r="X1279" s="88">
        <v>0.13831784102792541</v>
      </c>
      <c r="Y1279" s="88">
        <v>0.13004489029261146</v>
      </c>
      <c r="Z1279" s="88">
        <v>0.13053880187554967</v>
      </c>
      <c r="AA1279" s="88">
        <v>0.12740574403718796</v>
      </c>
      <c r="AB1279" s="88">
        <v>0.12843092124789385</v>
      </c>
      <c r="AC1279" s="88">
        <v>0.12402047639064671</v>
      </c>
      <c r="AD1279" s="88">
        <v>0.11428276160332848</v>
      </c>
      <c r="AE1279" s="88">
        <v>0.11567008623096144</v>
      </c>
      <c r="AF1279" s="88">
        <v>0.11627988792808586</v>
      </c>
      <c r="AG1279" s="88">
        <v>0.11605996669918188</v>
      </c>
      <c r="AH1279" s="88">
        <v>0.1108704125039465</v>
      </c>
    </row>
    <row r="1280" spans="1:34" ht="14.25" x14ac:dyDescent="0.25">
      <c r="A1280" s="85" t="s">
        <v>10</v>
      </c>
      <c r="B1280" s="85" t="s">
        <v>235</v>
      </c>
      <c r="C1280" s="85" t="s">
        <v>290</v>
      </c>
      <c r="D1280" s="85" t="s">
        <v>291</v>
      </c>
      <c r="E1280" s="85" t="s">
        <v>94</v>
      </c>
      <c r="F1280" s="85" t="s">
        <v>94</v>
      </c>
      <c r="G1280" s="85" t="s">
        <v>689</v>
      </c>
      <c r="H1280" s="86" t="s">
        <v>17</v>
      </c>
      <c r="I1280" s="87">
        <v>1</v>
      </c>
      <c r="J1280" s="88">
        <v>2.0199281796283626</v>
      </c>
      <c r="K1280" s="88">
        <v>1.9467167878206637</v>
      </c>
      <c r="L1280" s="88">
        <v>1.8077844330658863</v>
      </c>
      <c r="M1280" s="88">
        <v>1.9437941385863999</v>
      </c>
      <c r="N1280" s="88">
        <v>2.3983142868156797</v>
      </c>
      <c r="O1280" s="88">
        <v>2.2885657166228079</v>
      </c>
      <c r="P1280" s="88">
        <v>2.1908054054650767</v>
      </c>
      <c r="Q1280" s="88">
        <v>2.1246456430286282</v>
      </c>
      <c r="R1280" s="88">
        <v>2.3854807486424203</v>
      </c>
      <c r="S1280" s="88">
        <v>2.3921754608457482</v>
      </c>
      <c r="T1280" s="88">
        <v>2.5772242353912489</v>
      </c>
      <c r="U1280" s="88">
        <v>2.7164473647730025</v>
      </c>
      <c r="V1280" s="88">
        <v>2.9385696088512065</v>
      </c>
      <c r="W1280" s="88">
        <v>2.9862551668297921</v>
      </c>
      <c r="X1280" s="88">
        <v>3.0271032417111932</v>
      </c>
      <c r="Y1280" s="88">
        <v>2.8042979133114914</v>
      </c>
      <c r="Z1280" s="88">
        <v>2.9941904921915636</v>
      </c>
      <c r="AA1280" s="88">
        <v>2.9980208553400289</v>
      </c>
      <c r="AB1280" s="88">
        <v>3.098807550308091</v>
      </c>
      <c r="AC1280" s="88">
        <v>2.7702431247574211</v>
      </c>
      <c r="AD1280" s="88">
        <v>2.5451208750483234</v>
      </c>
      <c r="AE1280" s="88">
        <v>2.5207314574496662</v>
      </c>
      <c r="AF1280" s="88">
        <v>2.5744221373990666</v>
      </c>
      <c r="AG1280" s="88">
        <v>2.5804273851927002</v>
      </c>
      <c r="AH1280" s="88">
        <v>2.6424373975398323</v>
      </c>
    </row>
    <row r="1281" spans="1:34" ht="14.25" x14ac:dyDescent="0.25">
      <c r="A1281" s="85" t="s">
        <v>10</v>
      </c>
      <c r="B1281" s="85" t="s">
        <v>235</v>
      </c>
      <c r="C1281" s="85" t="s">
        <v>290</v>
      </c>
      <c r="D1281" s="85" t="s">
        <v>291</v>
      </c>
      <c r="E1281" s="85" t="s">
        <v>94</v>
      </c>
      <c r="F1281" s="85" t="s">
        <v>94</v>
      </c>
      <c r="G1281" s="85" t="s">
        <v>602</v>
      </c>
      <c r="H1281" s="86" t="s">
        <v>17</v>
      </c>
      <c r="I1281" s="87">
        <v>1</v>
      </c>
      <c r="J1281" s="88">
        <v>1.6544798493021067E-3</v>
      </c>
      <c r="K1281" s="88">
        <v>1.6844077708857244E-3</v>
      </c>
      <c r="L1281" s="88">
        <v>1.6890066698973074E-3</v>
      </c>
      <c r="M1281" s="88">
        <v>1.7331355398202339E-3</v>
      </c>
      <c r="N1281" s="88">
        <v>1.7169589661618989E-3</v>
      </c>
      <c r="O1281" s="88">
        <v>1.7687264717458568E-3</v>
      </c>
      <c r="P1281" s="88">
        <v>1.8120567468950181E-3</v>
      </c>
      <c r="Q1281" s="88">
        <v>1.7949135741661217E-3</v>
      </c>
      <c r="R1281" s="88">
        <v>1.7881153006496346E-3</v>
      </c>
      <c r="S1281" s="88">
        <v>1.6984228605247227E-3</v>
      </c>
      <c r="T1281" s="88">
        <v>0</v>
      </c>
      <c r="U1281" s="88">
        <v>0</v>
      </c>
      <c r="V1281" s="88">
        <v>0</v>
      </c>
      <c r="W1281" s="88">
        <v>0</v>
      </c>
      <c r="X1281" s="88">
        <v>0</v>
      </c>
      <c r="Y1281" s="88">
        <v>0</v>
      </c>
      <c r="Z1281" s="88">
        <v>0</v>
      </c>
      <c r="AA1281" s="88">
        <v>0</v>
      </c>
      <c r="AB1281" s="88">
        <v>0</v>
      </c>
      <c r="AC1281" s="88">
        <v>0</v>
      </c>
      <c r="AD1281" s="88">
        <v>0</v>
      </c>
      <c r="AE1281" s="88">
        <v>0</v>
      </c>
      <c r="AF1281" s="88">
        <v>0</v>
      </c>
      <c r="AG1281" s="88">
        <v>0</v>
      </c>
      <c r="AH1281" s="88">
        <v>0</v>
      </c>
    </row>
    <row r="1282" spans="1:34" ht="14.25" x14ac:dyDescent="0.25">
      <c r="A1282" s="85" t="s">
        <v>10</v>
      </c>
      <c r="B1282" s="85" t="s">
        <v>235</v>
      </c>
      <c r="C1282" s="85" t="s">
        <v>290</v>
      </c>
      <c r="D1282" s="85" t="s">
        <v>291</v>
      </c>
      <c r="E1282" s="85" t="s">
        <v>94</v>
      </c>
      <c r="F1282" s="85" t="s">
        <v>94</v>
      </c>
      <c r="G1282" s="85" t="s">
        <v>603</v>
      </c>
      <c r="H1282" s="86" t="s">
        <v>17</v>
      </c>
      <c r="I1282" s="87">
        <v>1</v>
      </c>
      <c r="J1282" s="88">
        <v>1.0141905371218705</v>
      </c>
      <c r="K1282" s="88">
        <v>1.0160064001005815</v>
      </c>
      <c r="L1282" s="88">
        <v>1.0948304358398611</v>
      </c>
      <c r="M1282" s="88">
        <v>1.0421598024594105</v>
      </c>
      <c r="N1282" s="88">
        <v>0.9133052768015093</v>
      </c>
      <c r="O1282" s="88">
        <v>0.96741136588880616</v>
      </c>
      <c r="P1282" s="88">
        <v>1.089676471366926</v>
      </c>
      <c r="Q1282" s="88">
        <v>1.1509556399631846</v>
      </c>
      <c r="R1282" s="88">
        <v>1.0761386429341029</v>
      </c>
      <c r="S1282" s="88">
        <v>1.5983838546374196</v>
      </c>
      <c r="T1282" s="88">
        <v>1.7220282019669397</v>
      </c>
      <c r="U1282" s="88">
        <v>2.5911660051199479</v>
      </c>
      <c r="V1282" s="88">
        <v>2.0150276950956703</v>
      </c>
      <c r="W1282" s="88">
        <v>1.9050507818357016</v>
      </c>
      <c r="X1282" s="88">
        <v>1.9849461585809183</v>
      </c>
      <c r="Y1282" s="88">
        <v>1.8031940292976736</v>
      </c>
      <c r="Z1282" s="88">
        <v>1.9739375888541673</v>
      </c>
      <c r="AA1282" s="88">
        <v>2.0440885045859103</v>
      </c>
      <c r="AB1282" s="88">
        <v>2.0223999265629287</v>
      </c>
      <c r="AC1282" s="88">
        <v>2.2480437959709296</v>
      </c>
      <c r="AD1282" s="88">
        <v>1.8747876148698999</v>
      </c>
      <c r="AE1282" s="88">
        <v>1.9743599264538023</v>
      </c>
      <c r="AF1282" s="88">
        <v>2.0751418618200126</v>
      </c>
      <c r="AG1282" s="88">
        <v>2.0705959229375028</v>
      </c>
      <c r="AH1282" s="88">
        <v>1.9778886010183119</v>
      </c>
    </row>
    <row r="1283" spans="1:34" ht="14.25" x14ac:dyDescent="0.25">
      <c r="A1283" s="85" t="s">
        <v>10</v>
      </c>
      <c r="B1283" s="85" t="s">
        <v>292</v>
      </c>
      <c r="C1283" s="85" t="s">
        <v>293</v>
      </c>
      <c r="D1283" s="85" t="s">
        <v>294</v>
      </c>
      <c r="E1283" s="85" t="s">
        <v>295</v>
      </c>
      <c r="F1283" s="85" t="s">
        <v>296</v>
      </c>
      <c r="G1283" s="85" t="s">
        <v>297</v>
      </c>
      <c r="H1283" s="86" t="s">
        <v>16</v>
      </c>
      <c r="I1283" s="87">
        <v>25</v>
      </c>
      <c r="J1283" s="88">
        <v>0.22696210541979966</v>
      </c>
      <c r="K1283" s="88">
        <v>0.2268615735690907</v>
      </c>
      <c r="L1283" s="88">
        <v>0.23477741226606941</v>
      </c>
      <c r="M1283" s="88">
        <v>0.24369022216006594</v>
      </c>
      <c r="N1283" s="88">
        <v>0.2434898162495453</v>
      </c>
      <c r="O1283" s="88">
        <v>0.24935915031842204</v>
      </c>
      <c r="P1283" s="88">
        <v>0.25382100508630878</v>
      </c>
      <c r="Q1283" s="88">
        <v>0.26734468857412735</v>
      </c>
      <c r="R1283" s="88">
        <v>0.27328898744718666</v>
      </c>
      <c r="S1283" s="88">
        <v>0.27265205644734264</v>
      </c>
      <c r="T1283" s="88">
        <v>0.26110813066255367</v>
      </c>
      <c r="U1283" s="88">
        <v>0.26045921263746757</v>
      </c>
      <c r="V1283" s="88">
        <v>0.26738178575573091</v>
      </c>
      <c r="W1283" s="88">
        <v>0.26730268139958863</v>
      </c>
      <c r="X1283" s="88">
        <v>0.26631281250301092</v>
      </c>
      <c r="Y1283" s="88">
        <v>0.26538022661878458</v>
      </c>
      <c r="Z1283" s="88">
        <v>0.26310016459775465</v>
      </c>
      <c r="AA1283" s="88">
        <v>0.26136123335640071</v>
      </c>
      <c r="AB1283" s="88">
        <v>0.25927325655853162</v>
      </c>
      <c r="AC1283" s="88">
        <v>0.26000418063362563</v>
      </c>
      <c r="AD1283" s="88">
        <v>0.25842397266642941</v>
      </c>
      <c r="AE1283" s="88">
        <v>0.25829495208597447</v>
      </c>
      <c r="AF1283" s="88">
        <v>0.25901899258365135</v>
      </c>
      <c r="AG1283" s="88">
        <v>0.25302030737499998</v>
      </c>
      <c r="AH1283" s="88">
        <v>0.24208984032720909</v>
      </c>
    </row>
    <row r="1284" spans="1:34" ht="14.25" x14ac:dyDescent="0.25">
      <c r="A1284" s="85" t="s">
        <v>10</v>
      </c>
      <c r="B1284" s="85" t="s">
        <v>292</v>
      </c>
      <c r="C1284" s="85" t="s">
        <v>293</v>
      </c>
      <c r="D1284" s="85" t="s">
        <v>294</v>
      </c>
      <c r="E1284" s="85" t="s">
        <v>295</v>
      </c>
      <c r="F1284" s="85" t="s">
        <v>296</v>
      </c>
      <c r="G1284" s="85" t="s">
        <v>298</v>
      </c>
      <c r="H1284" s="86" t="s">
        <v>16</v>
      </c>
      <c r="I1284" s="87">
        <v>25</v>
      </c>
      <c r="J1284" s="88">
        <v>5.0559060026592917</v>
      </c>
      <c r="K1284" s="88">
        <v>5.0907042297951461</v>
      </c>
      <c r="L1284" s="88">
        <v>5.5090096269210385</v>
      </c>
      <c r="M1284" s="88">
        <v>5.5923699785837071</v>
      </c>
      <c r="N1284" s="88">
        <v>5.5616741469439823</v>
      </c>
      <c r="O1284" s="88">
        <v>5.6988186277750543</v>
      </c>
      <c r="P1284" s="88">
        <v>5.8321424617410322</v>
      </c>
      <c r="Q1284" s="88">
        <v>6.4070936347775289</v>
      </c>
      <c r="R1284" s="88">
        <v>6.4150195998096864</v>
      </c>
      <c r="S1284" s="88">
        <v>6.2271957181059792</v>
      </c>
      <c r="T1284" s="88">
        <v>6.429114727346235</v>
      </c>
      <c r="U1284" s="88">
        <v>6.4149726733752397</v>
      </c>
      <c r="V1284" s="88">
        <v>6.4349252526486156</v>
      </c>
      <c r="W1284" s="88">
        <v>6.4349252526486156</v>
      </c>
      <c r="X1284" s="88">
        <v>6.4349252526486156</v>
      </c>
      <c r="Y1284" s="88">
        <v>6.4349252526486138</v>
      </c>
      <c r="Z1284" s="88">
        <v>6.3987739871842972</v>
      </c>
      <c r="AA1284" s="88">
        <v>6.3445470889878202</v>
      </c>
      <c r="AB1284" s="88">
        <v>6.2903201907913431</v>
      </c>
      <c r="AC1284" s="88">
        <v>6.2541689253270256</v>
      </c>
      <c r="AD1284" s="88">
        <v>6.236093292594866</v>
      </c>
      <c r="AE1284" s="88">
        <v>6.2180176598627073</v>
      </c>
      <c r="AF1284" s="88">
        <v>6.2180176598627073</v>
      </c>
      <c r="AG1284" s="88">
        <v>6.2324781660484261</v>
      </c>
      <c r="AH1284" s="88">
        <v>6.18186639439838</v>
      </c>
    </row>
    <row r="1285" spans="1:34" ht="14.25" x14ac:dyDescent="0.25">
      <c r="A1285" s="85" t="s">
        <v>10</v>
      </c>
      <c r="B1285" s="85" t="s">
        <v>292</v>
      </c>
      <c r="C1285" s="85" t="s">
        <v>293</v>
      </c>
      <c r="D1285" s="85" t="s">
        <v>294</v>
      </c>
      <c r="E1285" s="85" t="s">
        <v>295</v>
      </c>
      <c r="F1285" s="85" t="s">
        <v>296</v>
      </c>
      <c r="G1285" s="85" t="s">
        <v>299</v>
      </c>
      <c r="H1285" s="86" t="s">
        <v>16</v>
      </c>
      <c r="I1285" s="87">
        <v>25</v>
      </c>
      <c r="J1285" s="88">
        <v>0.23509874899250419</v>
      </c>
      <c r="K1285" s="88">
        <v>0.24139271387922506</v>
      </c>
      <c r="L1285" s="88">
        <v>0.249763828227451</v>
      </c>
      <c r="M1285" s="88">
        <v>0.24885008253257887</v>
      </c>
      <c r="N1285" s="88">
        <v>0.23288230946983574</v>
      </c>
      <c r="O1285" s="88">
        <v>0.2457136310849326</v>
      </c>
      <c r="P1285" s="88">
        <v>0.24816464019469328</v>
      </c>
      <c r="Q1285" s="88">
        <v>0.26066061794014839</v>
      </c>
      <c r="R1285" s="88">
        <v>0.25842942893433651</v>
      </c>
      <c r="S1285" s="88">
        <v>0.25742709794194896</v>
      </c>
      <c r="T1285" s="88">
        <v>0.24605244419380826</v>
      </c>
      <c r="U1285" s="88">
        <v>0.24636516007564538</v>
      </c>
      <c r="V1285" s="88">
        <v>0.26688775291758088</v>
      </c>
      <c r="W1285" s="88">
        <v>0.24991718113828087</v>
      </c>
      <c r="X1285" s="88">
        <v>0.24743284320252629</v>
      </c>
      <c r="Y1285" s="88">
        <v>0.25182814258502539</v>
      </c>
      <c r="Z1285" s="88">
        <v>0.25251580132362644</v>
      </c>
      <c r="AA1285" s="88">
        <v>0.24626561896350055</v>
      </c>
      <c r="AB1285" s="88">
        <v>0.24919351920528821</v>
      </c>
      <c r="AC1285" s="88">
        <v>0.24467073324259142</v>
      </c>
      <c r="AD1285" s="88">
        <v>0.24094122488483752</v>
      </c>
      <c r="AE1285" s="88">
        <v>0.23475403492079563</v>
      </c>
      <c r="AF1285" s="88">
        <v>0.24009607982397757</v>
      </c>
      <c r="AG1285" s="88">
        <v>0.23178092195</v>
      </c>
      <c r="AH1285" s="88">
        <v>0.22453439086081423</v>
      </c>
    </row>
    <row r="1286" spans="1:34" ht="14.25" x14ac:dyDescent="0.25">
      <c r="A1286" s="85" t="s">
        <v>10</v>
      </c>
      <c r="B1286" s="85" t="s">
        <v>292</v>
      </c>
      <c r="C1286" s="85" t="s">
        <v>293</v>
      </c>
      <c r="D1286" s="85" t="s">
        <v>294</v>
      </c>
      <c r="E1286" s="85" t="s">
        <v>295</v>
      </c>
      <c r="F1286" s="85" t="s">
        <v>296</v>
      </c>
      <c r="G1286" s="85" t="s">
        <v>300</v>
      </c>
      <c r="H1286" s="86" t="s">
        <v>16</v>
      </c>
      <c r="I1286" s="87">
        <v>25</v>
      </c>
      <c r="J1286" s="88">
        <v>0.83561207714079477</v>
      </c>
      <c r="K1286" s="88">
        <v>0.86468735161059163</v>
      </c>
      <c r="L1286" s="88">
        <v>0.88661678104701402</v>
      </c>
      <c r="M1286" s="88">
        <v>0.90413041311447828</v>
      </c>
      <c r="N1286" s="88">
        <v>0.82245433899359721</v>
      </c>
      <c r="O1286" s="88">
        <v>0.8569494399101224</v>
      </c>
      <c r="P1286" s="88">
        <v>0.88510793586063841</v>
      </c>
      <c r="Q1286" s="88">
        <v>0.92134321532763974</v>
      </c>
      <c r="R1286" s="88">
        <v>0.92649598255037602</v>
      </c>
      <c r="S1286" s="88">
        <v>0.90492035045431418</v>
      </c>
      <c r="T1286" s="88">
        <v>0.8779926969848959</v>
      </c>
      <c r="U1286" s="88">
        <v>0.87750699987855607</v>
      </c>
      <c r="V1286" s="88">
        <v>0.96593341062406046</v>
      </c>
      <c r="W1286" s="88">
        <v>0.8975596234581934</v>
      </c>
      <c r="X1286" s="88">
        <v>0.86719347515548362</v>
      </c>
      <c r="Y1286" s="88">
        <v>0.88907331438023074</v>
      </c>
      <c r="Z1286" s="88">
        <v>0.908710999486674</v>
      </c>
      <c r="AA1286" s="88">
        <v>0.87755199264215888</v>
      </c>
      <c r="AB1286" s="88">
        <v>0.89785498756524806</v>
      </c>
      <c r="AC1286" s="88">
        <v>0.87742716621982553</v>
      </c>
      <c r="AD1286" s="88">
        <v>0.87209108685015835</v>
      </c>
      <c r="AE1286" s="88">
        <v>0.85971039807734839</v>
      </c>
      <c r="AF1286" s="88">
        <v>0.87282225300295446</v>
      </c>
      <c r="AG1286" s="88">
        <v>0.84271141044999998</v>
      </c>
      <c r="AH1286" s="88">
        <v>0.80286184122807847</v>
      </c>
    </row>
    <row r="1287" spans="1:34" ht="14.25" x14ac:dyDescent="0.25">
      <c r="A1287" s="85" t="s">
        <v>10</v>
      </c>
      <c r="B1287" s="85" t="s">
        <v>292</v>
      </c>
      <c r="C1287" s="85" t="s">
        <v>293</v>
      </c>
      <c r="D1287" s="85" t="s">
        <v>294</v>
      </c>
      <c r="E1287" s="85" t="s">
        <v>295</v>
      </c>
      <c r="F1287" s="85" t="s">
        <v>301</v>
      </c>
      <c r="G1287" s="85" t="s">
        <v>302</v>
      </c>
      <c r="H1287" s="86" t="s">
        <v>16</v>
      </c>
      <c r="I1287" s="87">
        <v>25</v>
      </c>
      <c r="J1287" s="88">
        <v>0.10380328936026975</v>
      </c>
      <c r="K1287" s="88">
        <v>0.10348834013905392</v>
      </c>
      <c r="L1287" s="88">
        <v>0.10130210562077803</v>
      </c>
      <c r="M1287" s="88">
        <v>9.6383616591130511E-2</v>
      </c>
      <c r="N1287" s="88">
        <v>9.4199462423518565E-2</v>
      </c>
      <c r="O1287" s="88">
        <v>9.3239739462571455E-2</v>
      </c>
      <c r="P1287" s="88">
        <v>8.7164155967490706E-2</v>
      </c>
      <c r="Q1287" s="88">
        <v>9.5696968671464461E-2</v>
      </c>
      <c r="R1287" s="88">
        <v>8.7732115106115477E-2</v>
      </c>
      <c r="S1287" s="88">
        <v>8.778238496286199E-2</v>
      </c>
      <c r="T1287" s="88">
        <v>8.6180296042171575E-2</v>
      </c>
      <c r="U1287" s="88">
        <v>8.494994326475723E-2</v>
      </c>
      <c r="V1287" s="88">
        <v>8.5349032127603489E-2</v>
      </c>
      <c r="W1287" s="88">
        <v>8.1785422313665576E-2</v>
      </c>
      <c r="X1287" s="88">
        <v>8.1940845504294021E-2</v>
      </c>
      <c r="Y1287" s="88">
        <v>8.0952358660671964E-2</v>
      </c>
      <c r="Z1287" s="88">
        <v>8.2981188165198949E-2</v>
      </c>
      <c r="AA1287" s="88">
        <v>8.9830423157116451E-2</v>
      </c>
      <c r="AB1287" s="88">
        <v>9.2680553121641959E-2</v>
      </c>
      <c r="AC1287" s="88">
        <v>8.4778440199219485E-2</v>
      </c>
      <c r="AD1287" s="88">
        <v>8.8781984479249815E-2</v>
      </c>
      <c r="AE1287" s="88">
        <v>8.9587536583713212E-2</v>
      </c>
      <c r="AF1287" s="88">
        <v>9.277240241045806E-2</v>
      </c>
      <c r="AG1287" s="88">
        <v>9.0699948726184074E-2</v>
      </c>
      <c r="AH1287" s="88">
        <v>8.6191960588521715E-2</v>
      </c>
    </row>
    <row r="1288" spans="1:34" ht="14.25" x14ac:dyDescent="0.25">
      <c r="A1288" s="85" t="s">
        <v>10</v>
      </c>
      <c r="B1288" s="85" t="s">
        <v>292</v>
      </c>
      <c r="C1288" s="85" t="s">
        <v>293</v>
      </c>
      <c r="D1288" s="85" t="s">
        <v>294</v>
      </c>
      <c r="E1288" s="85" t="s">
        <v>295</v>
      </c>
      <c r="F1288" s="85" t="s">
        <v>301</v>
      </c>
      <c r="G1288" s="85" t="s">
        <v>303</v>
      </c>
      <c r="H1288" s="86" t="s">
        <v>16</v>
      </c>
      <c r="I1288" s="87">
        <v>25</v>
      </c>
      <c r="J1288" s="88">
        <v>1.7045160402762605</v>
      </c>
      <c r="K1288" s="88">
        <v>1.6829398878677002</v>
      </c>
      <c r="L1288" s="88">
        <v>1.6430244647260774</v>
      </c>
      <c r="M1288" s="88">
        <v>1.6249125000683937</v>
      </c>
      <c r="N1288" s="88">
        <v>1.5924036257267637</v>
      </c>
      <c r="O1288" s="88">
        <v>1.5954402014204652</v>
      </c>
      <c r="P1288" s="88">
        <v>1.5168252445751029</v>
      </c>
      <c r="Q1288" s="88">
        <v>1.6702908542581021</v>
      </c>
      <c r="R1288" s="88">
        <v>1.5629150136272243</v>
      </c>
      <c r="S1288" s="88">
        <v>1.5509843646682373</v>
      </c>
      <c r="T1288" s="88">
        <v>1.503261768832292</v>
      </c>
      <c r="U1288" s="88">
        <v>1.4794004709143191</v>
      </c>
      <c r="V1288" s="88">
        <v>1.5032617688322925</v>
      </c>
      <c r="W1288" s="88">
        <v>1.4555391729963461</v>
      </c>
      <c r="X1288" s="88">
        <v>1.431677875078373</v>
      </c>
      <c r="Y1288" s="88">
        <v>1.4078165771603999</v>
      </c>
      <c r="Z1288" s="88">
        <v>1.431677875078373</v>
      </c>
      <c r="AA1288" s="88">
        <v>1.5629150136272238</v>
      </c>
      <c r="AB1288" s="88">
        <v>1.598706960504183</v>
      </c>
      <c r="AC1288" s="88">
        <v>1.5032617688322916</v>
      </c>
      <c r="AD1288" s="88">
        <v>1.5629150136272238</v>
      </c>
      <c r="AE1288" s="88">
        <v>1.5748456625862104</v>
      </c>
      <c r="AF1288" s="88">
        <v>1.622568258422157</v>
      </c>
      <c r="AG1288" s="88">
        <v>1.565301143419022</v>
      </c>
      <c r="AH1288" s="88">
        <v>1.5987069605041841</v>
      </c>
    </row>
    <row r="1289" spans="1:34" ht="14.25" x14ac:dyDescent="0.25">
      <c r="A1289" s="85" t="s">
        <v>10</v>
      </c>
      <c r="B1289" s="85" t="s">
        <v>292</v>
      </c>
      <c r="C1289" s="85" t="s">
        <v>293</v>
      </c>
      <c r="D1289" s="85" t="s">
        <v>294</v>
      </c>
      <c r="E1289" s="85" t="s">
        <v>295</v>
      </c>
      <c r="F1289" s="85" t="s">
        <v>301</v>
      </c>
      <c r="G1289" s="85" t="s">
        <v>304</v>
      </c>
      <c r="H1289" s="86" t="s">
        <v>16</v>
      </c>
      <c r="I1289" s="87">
        <v>25</v>
      </c>
      <c r="J1289" s="88">
        <v>4.6236487412111733E-2</v>
      </c>
      <c r="K1289" s="88">
        <v>4.4079859065240437E-2</v>
      </c>
      <c r="L1289" s="88">
        <v>4.2975355035708013E-2</v>
      </c>
      <c r="M1289" s="88">
        <v>4.1680881211023833E-2</v>
      </c>
      <c r="N1289" s="88">
        <v>4.1580572515793411E-2</v>
      </c>
      <c r="O1289" s="88">
        <v>4.3908296082897431E-2</v>
      </c>
      <c r="P1289" s="88">
        <v>3.9939598271147049E-2</v>
      </c>
      <c r="Q1289" s="88">
        <v>4.4290522624308937E-2</v>
      </c>
      <c r="R1289" s="88">
        <v>3.9253995138130118E-2</v>
      </c>
      <c r="S1289" s="88">
        <v>4.0953615766186592E-2</v>
      </c>
      <c r="T1289" s="88">
        <v>4.1858015648522942E-2</v>
      </c>
      <c r="U1289" s="88">
        <v>4.0393810934103831E-2</v>
      </c>
      <c r="V1289" s="88">
        <v>4.2092101918897014E-2</v>
      </c>
      <c r="W1289" s="88">
        <v>4.1855334815126273E-2</v>
      </c>
      <c r="X1289" s="88">
        <v>4.1993460072236428E-2</v>
      </c>
      <c r="Y1289" s="88">
        <v>4.8363482994702438E-2</v>
      </c>
      <c r="Z1289" s="88">
        <v>4.3888560460060101E-2</v>
      </c>
      <c r="AA1289" s="88">
        <v>4.6255767779713533E-2</v>
      </c>
      <c r="AB1289" s="88">
        <v>4.4471875038139048E-2</v>
      </c>
      <c r="AC1289" s="88">
        <v>4.1267012443281556E-2</v>
      </c>
      <c r="AD1289" s="88">
        <v>4.3209660331724235E-2</v>
      </c>
      <c r="AE1289" s="88">
        <v>4.3561852808433311E-2</v>
      </c>
      <c r="AF1289" s="88">
        <v>3.988719310182523E-2</v>
      </c>
      <c r="AG1289" s="88">
        <v>3.673377988499188E-2</v>
      </c>
      <c r="AH1289" s="88">
        <v>3.9497592412747445E-2</v>
      </c>
    </row>
    <row r="1290" spans="1:34" ht="14.25" x14ac:dyDescent="0.25">
      <c r="A1290" s="85" t="s">
        <v>10</v>
      </c>
      <c r="B1290" s="85" t="s">
        <v>292</v>
      </c>
      <c r="C1290" s="85" t="s">
        <v>293</v>
      </c>
      <c r="D1290" s="85" t="s">
        <v>294</v>
      </c>
      <c r="E1290" s="85" t="s">
        <v>295</v>
      </c>
      <c r="F1290" s="85" t="s">
        <v>301</v>
      </c>
      <c r="G1290" s="85" t="s">
        <v>305</v>
      </c>
      <c r="H1290" s="86" t="s">
        <v>16</v>
      </c>
      <c r="I1290" s="87">
        <v>25</v>
      </c>
      <c r="J1290" s="88">
        <v>0.12699240142094972</v>
      </c>
      <c r="K1290" s="88">
        <v>0.12241362139766904</v>
      </c>
      <c r="L1290" s="88">
        <v>0.11834008167845733</v>
      </c>
      <c r="M1290" s="88">
        <v>0.11677509981868565</v>
      </c>
      <c r="N1290" s="88">
        <v>0.1133759326141284</v>
      </c>
      <c r="O1290" s="88">
        <v>0.11854102176729453</v>
      </c>
      <c r="P1290" s="88">
        <v>0.11042101162330165</v>
      </c>
      <c r="Q1290" s="88">
        <v>0.12377912762253906</v>
      </c>
      <c r="R1290" s="88">
        <v>0.10891538635477215</v>
      </c>
      <c r="S1290" s="88">
        <v>0.11358641769954118</v>
      </c>
      <c r="T1290" s="88">
        <v>0.1185903891592882</v>
      </c>
      <c r="U1290" s="88">
        <v>0.10917174194899357</v>
      </c>
      <c r="V1290" s="88">
        <v>0.11403645313598468</v>
      </c>
      <c r="W1290" s="88">
        <v>0.11363335681205614</v>
      </c>
      <c r="X1290" s="88">
        <v>0.10901273250710321</v>
      </c>
      <c r="Y1290" s="88">
        <v>0.12908519837097304</v>
      </c>
      <c r="Z1290" s="88">
        <v>0.11946919936848326</v>
      </c>
      <c r="AA1290" s="88">
        <v>0.12953030378658892</v>
      </c>
      <c r="AB1290" s="88">
        <v>0.12433808356570666</v>
      </c>
      <c r="AC1290" s="88">
        <v>0.11448471246656328</v>
      </c>
      <c r="AD1290" s="88">
        <v>0.11853241352181239</v>
      </c>
      <c r="AE1290" s="88">
        <v>0.12367096853547747</v>
      </c>
      <c r="AF1290" s="88">
        <v>0.11361841851655731</v>
      </c>
      <c r="AG1290" s="88">
        <v>0.10584376814827479</v>
      </c>
      <c r="AH1290" s="88">
        <v>0.1087172971024965</v>
      </c>
    </row>
    <row r="1291" spans="1:34" ht="14.25" x14ac:dyDescent="0.25">
      <c r="A1291" s="85" t="s">
        <v>10</v>
      </c>
      <c r="B1291" s="85" t="s">
        <v>292</v>
      </c>
      <c r="C1291" s="85" t="s">
        <v>293</v>
      </c>
      <c r="D1291" s="85" t="s">
        <v>294</v>
      </c>
      <c r="E1291" s="85" t="s">
        <v>295</v>
      </c>
      <c r="F1291" s="85" t="s">
        <v>301</v>
      </c>
      <c r="G1291" s="85" t="s">
        <v>306</v>
      </c>
      <c r="H1291" s="86" t="s">
        <v>16</v>
      </c>
      <c r="I1291" s="87">
        <v>25</v>
      </c>
      <c r="J1291" s="88">
        <v>0.15508671399223106</v>
      </c>
      <c r="K1291" s="88">
        <v>0.15508671399223106</v>
      </c>
      <c r="L1291" s="88">
        <v>0.14434860231482058</v>
      </c>
      <c r="M1291" s="88">
        <v>0.14705519971131845</v>
      </c>
      <c r="N1291" s="88">
        <v>0.14831820486264316</v>
      </c>
      <c r="O1291" s="88">
        <v>0.16008935425162291</v>
      </c>
      <c r="P1291" s="88">
        <v>0.17287972675021412</v>
      </c>
      <c r="Q1291" s="88">
        <v>0.172708905573422</v>
      </c>
      <c r="R1291" s="88">
        <v>0.172708905573422</v>
      </c>
      <c r="S1291" s="88">
        <v>0.16037255517532037</v>
      </c>
      <c r="T1291" s="88">
        <v>0.172708905573422</v>
      </c>
      <c r="U1291" s="88">
        <v>0.172708905573422</v>
      </c>
      <c r="V1291" s="88">
        <v>0.172708905573422</v>
      </c>
      <c r="W1291" s="88">
        <v>0.172708905573422</v>
      </c>
      <c r="X1291" s="88">
        <v>0.172708905573422</v>
      </c>
      <c r="Y1291" s="88">
        <v>0.172708905573422</v>
      </c>
      <c r="Z1291" s="88">
        <v>0.172708905573422</v>
      </c>
      <c r="AA1291" s="88">
        <v>0.172708905573422</v>
      </c>
      <c r="AB1291" s="88">
        <v>0.172708905573422</v>
      </c>
      <c r="AC1291" s="88">
        <v>0.14803620477721885</v>
      </c>
      <c r="AD1291" s="88">
        <v>0.14803620477721885</v>
      </c>
      <c r="AE1291" s="88">
        <v>0.14803620477721885</v>
      </c>
      <c r="AF1291" s="88">
        <v>0.14803620477721885</v>
      </c>
      <c r="AG1291" s="88">
        <v>0.14310166461797821</v>
      </c>
      <c r="AH1291" s="88">
        <v>0.14803620477721885</v>
      </c>
    </row>
    <row r="1292" spans="1:34" ht="14.25" x14ac:dyDescent="0.25">
      <c r="A1292" s="85" t="s">
        <v>10</v>
      </c>
      <c r="B1292" s="85" t="s">
        <v>292</v>
      </c>
      <c r="C1292" s="85" t="s">
        <v>293</v>
      </c>
      <c r="D1292" s="85" t="s">
        <v>294</v>
      </c>
      <c r="E1292" s="85" t="s">
        <v>295</v>
      </c>
      <c r="F1292" s="85" t="s">
        <v>301</v>
      </c>
      <c r="G1292" s="85" t="s">
        <v>307</v>
      </c>
      <c r="H1292" s="86" t="s">
        <v>16</v>
      </c>
      <c r="I1292" s="87">
        <v>25</v>
      </c>
      <c r="J1292" s="88">
        <v>0.12942827887461919</v>
      </c>
      <c r="K1292" s="88">
        <v>0.13405001717678286</v>
      </c>
      <c r="L1292" s="88">
        <v>0.14573431637782563</v>
      </c>
      <c r="M1292" s="88">
        <v>0.1611625285210796</v>
      </c>
      <c r="N1292" s="88">
        <v>0.15433139230045789</v>
      </c>
      <c r="O1292" s="88">
        <v>0.1613847503397895</v>
      </c>
      <c r="P1292" s="88">
        <v>0.17093440809909707</v>
      </c>
      <c r="Q1292" s="88">
        <v>0.1779876269811316</v>
      </c>
      <c r="R1292" s="88">
        <v>0.17695069649976095</v>
      </c>
      <c r="S1292" s="88">
        <v>0.16531757282444512</v>
      </c>
      <c r="T1292" s="88">
        <v>0.16155914891422499</v>
      </c>
      <c r="U1292" s="88">
        <v>0.16411580763666481</v>
      </c>
      <c r="V1292" s="88">
        <v>0.17044420698768886</v>
      </c>
      <c r="W1292" s="88">
        <v>0.16633065894475541</v>
      </c>
      <c r="X1292" s="88">
        <v>0.17765504663538234</v>
      </c>
      <c r="Y1292" s="88">
        <v>0.15159427150866547</v>
      </c>
      <c r="Z1292" s="88">
        <v>0.15401138948593104</v>
      </c>
      <c r="AA1292" s="88">
        <v>0.1622602215137646</v>
      </c>
      <c r="AB1292" s="88">
        <v>0.1785120062782222</v>
      </c>
      <c r="AC1292" s="88">
        <v>0.19537220966210381</v>
      </c>
      <c r="AD1292" s="88">
        <v>0.19882105401460806</v>
      </c>
      <c r="AE1292" s="88">
        <v>0.21133921111086615</v>
      </c>
      <c r="AF1292" s="88">
        <v>0.21360435273296302</v>
      </c>
      <c r="AG1292" s="88">
        <v>0.20640935388406403</v>
      </c>
      <c r="AH1292" s="88">
        <v>0.16074707665969248</v>
      </c>
    </row>
    <row r="1293" spans="1:34" ht="14.25" x14ac:dyDescent="0.25">
      <c r="A1293" s="85" t="s">
        <v>10</v>
      </c>
      <c r="B1293" s="85" t="s">
        <v>292</v>
      </c>
      <c r="C1293" s="85" t="s">
        <v>293</v>
      </c>
      <c r="D1293" s="85" t="s">
        <v>294</v>
      </c>
      <c r="E1293" s="85" t="s">
        <v>295</v>
      </c>
      <c r="F1293" s="85" t="s">
        <v>301</v>
      </c>
      <c r="G1293" s="85" t="s">
        <v>308</v>
      </c>
      <c r="H1293" s="86" t="s">
        <v>16</v>
      </c>
      <c r="I1293" s="87">
        <v>25</v>
      </c>
      <c r="J1293" s="88">
        <v>0.13311436733660167</v>
      </c>
      <c r="K1293" s="88">
        <v>0.12886427657263916</v>
      </c>
      <c r="L1293" s="88">
        <v>0.13051207334454409</v>
      </c>
      <c r="M1293" s="88">
        <v>0.12516803617030764</v>
      </c>
      <c r="N1293" s="88">
        <v>0.12138909738513028</v>
      </c>
      <c r="O1293" s="88">
        <v>0.14011559227752374</v>
      </c>
      <c r="P1293" s="88">
        <v>0.13127036071779472</v>
      </c>
      <c r="Q1293" s="88">
        <v>0.12994605618915106</v>
      </c>
      <c r="R1293" s="88">
        <v>0.13642835653530139</v>
      </c>
      <c r="S1293" s="88">
        <v>0.14385495885930533</v>
      </c>
      <c r="T1293" s="88">
        <v>0.17340264163973176</v>
      </c>
      <c r="U1293" s="88">
        <v>0.1600575532473606</v>
      </c>
      <c r="V1293" s="88">
        <v>0.16038957827428199</v>
      </c>
      <c r="W1293" s="88">
        <v>0.16470699368990976</v>
      </c>
      <c r="X1293" s="88">
        <v>0.16808905448355574</v>
      </c>
      <c r="Y1293" s="88">
        <v>0.11072556454926817</v>
      </c>
      <c r="Z1293" s="88">
        <v>0.10893037168096441</v>
      </c>
      <c r="AA1293" s="88">
        <v>0.12013345850073624</v>
      </c>
      <c r="AB1293" s="88">
        <v>0.13148575959378997</v>
      </c>
      <c r="AC1293" s="88">
        <v>0.15354205765874243</v>
      </c>
      <c r="AD1293" s="88">
        <v>0.15047523227114315</v>
      </c>
      <c r="AE1293" s="88">
        <v>0.15528690373115153</v>
      </c>
      <c r="AF1293" s="88">
        <v>0.15762316470403123</v>
      </c>
      <c r="AG1293" s="88">
        <v>0.15120001824880167</v>
      </c>
      <c r="AH1293" s="88">
        <v>0.18821278679463943</v>
      </c>
    </row>
    <row r="1294" spans="1:34" ht="14.25" x14ac:dyDescent="0.25">
      <c r="A1294" s="85" t="s">
        <v>10</v>
      </c>
      <c r="B1294" s="85" t="s">
        <v>292</v>
      </c>
      <c r="C1294" s="85" t="s">
        <v>293</v>
      </c>
      <c r="D1294" s="85" t="s">
        <v>294</v>
      </c>
      <c r="E1294" s="85" t="s">
        <v>295</v>
      </c>
      <c r="F1294" s="85" t="s">
        <v>301</v>
      </c>
      <c r="G1294" s="85" t="s">
        <v>309</v>
      </c>
      <c r="H1294" s="86" t="s">
        <v>16</v>
      </c>
      <c r="I1294" s="87">
        <v>25</v>
      </c>
      <c r="J1294" s="88">
        <v>0.22297345163141088</v>
      </c>
      <c r="K1294" s="88">
        <v>0.22716424796998305</v>
      </c>
      <c r="L1294" s="88">
        <v>0.2542087279694929</v>
      </c>
      <c r="M1294" s="88">
        <v>0.28400005068421813</v>
      </c>
      <c r="N1294" s="88">
        <v>0.26662632808182257</v>
      </c>
      <c r="O1294" s="88">
        <v>0.28082975457245862</v>
      </c>
      <c r="P1294" s="88">
        <v>0.30203064058027657</v>
      </c>
      <c r="Q1294" s="88">
        <v>0.31935250325618986</v>
      </c>
      <c r="R1294" s="88">
        <v>0.31919592763237337</v>
      </c>
      <c r="S1294" s="88">
        <v>0.30160526172189261</v>
      </c>
      <c r="T1294" s="88">
        <v>0.2918691803795202</v>
      </c>
      <c r="U1294" s="88">
        <v>0.2898639541910486</v>
      </c>
      <c r="V1294" s="88">
        <v>0.30071012125999269</v>
      </c>
      <c r="W1294" s="88">
        <v>0.29921976944128909</v>
      </c>
      <c r="X1294" s="88">
        <v>0.33413224590667084</v>
      </c>
      <c r="Y1294" s="88">
        <v>0.29077534125813137</v>
      </c>
      <c r="Z1294" s="88">
        <v>0.30488338754687233</v>
      </c>
      <c r="AA1294" s="88">
        <v>0.3154360425955382</v>
      </c>
      <c r="AB1294" s="88">
        <v>0.32827181413932677</v>
      </c>
      <c r="AC1294" s="88">
        <v>0.35565855604945129</v>
      </c>
      <c r="AD1294" s="88">
        <v>0.35717070736566064</v>
      </c>
      <c r="AE1294" s="88">
        <v>0.37799888035478779</v>
      </c>
      <c r="AF1294" s="88">
        <v>0.37540956843262646</v>
      </c>
      <c r="AG1294" s="88">
        <v>0.36276436070076373</v>
      </c>
      <c r="AH1294" s="88">
        <v>0.29037856283968144</v>
      </c>
    </row>
    <row r="1295" spans="1:34" ht="14.25" x14ac:dyDescent="0.25">
      <c r="A1295" s="85" t="s">
        <v>10</v>
      </c>
      <c r="B1295" s="85" t="s">
        <v>292</v>
      </c>
      <c r="C1295" s="85" t="s">
        <v>293</v>
      </c>
      <c r="D1295" s="85" t="s">
        <v>294</v>
      </c>
      <c r="E1295" s="85" t="s">
        <v>295</v>
      </c>
      <c r="F1295" s="85" t="s">
        <v>301</v>
      </c>
      <c r="G1295" s="85" t="s">
        <v>310</v>
      </c>
      <c r="H1295" s="86" t="s">
        <v>16</v>
      </c>
      <c r="I1295" s="87">
        <v>25</v>
      </c>
      <c r="J1295" s="88">
        <v>0.47886785022041845</v>
      </c>
      <c r="K1295" s="88">
        <v>0.46146767502044478</v>
      </c>
      <c r="L1295" s="88">
        <v>0.46862572723509099</v>
      </c>
      <c r="M1295" s="88">
        <v>0.42831703281186378</v>
      </c>
      <c r="N1295" s="88">
        <v>0.4365754773751902</v>
      </c>
      <c r="O1295" s="88">
        <v>0.45788531034878655</v>
      </c>
      <c r="P1295" s="88">
        <v>0.42267537239439557</v>
      </c>
      <c r="Q1295" s="88">
        <v>0.47352921491119065</v>
      </c>
      <c r="R1295" s="88">
        <v>0.44557234999608225</v>
      </c>
      <c r="S1295" s="88">
        <v>0.44970302078173247</v>
      </c>
      <c r="T1295" s="88">
        <v>0.44681965488299485</v>
      </c>
      <c r="U1295" s="88">
        <v>0.40019344507146409</v>
      </c>
      <c r="V1295" s="88">
        <v>0.41631974899930196</v>
      </c>
      <c r="W1295" s="88">
        <v>0.4194417752822111</v>
      </c>
      <c r="X1295" s="88">
        <v>0.4390643666545106</v>
      </c>
      <c r="Y1295" s="88">
        <v>0.38751688280071167</v>
      </c>
      <c r="Z1295" s="88">
        <v>0.44731385255834216</v>
      </c>
      <c r="AA1295" s="88">
        <v>0.42580393062785549</v>
      </c>
      <c r="AB1295" s="88">
        <v>0.42090999659556722</v>
      </c>
      <c r="AC1295" s="88">
        <v>0.41446873991337346</v>
      </c>
      <c r="AD1295" s="88">
        <v>0.41954424484876551</v>
      </c>
      <c r="AE1295" s="88">
        <v>0.4240460732476477</v>
      </c>
      <c r="AF1295" s="88">
        <v>0.43266610182334403</v>
      </c>
      <c r="AG1295" s="88">
        <v>0.41603499612484113</v>
      </c>
      <c r="AH1295" s="88">
        <v>0.43138335294324798</v>
      </c>
    </row>
    <row r="1296" spans="1:34" ht="14.25" x14ac:dyDescent="0.25">
      <c r="A1296" s="85" t="s">
        <v>10</v>
      </c>
      <c r="B1296" s="85" t="s">
        <v>292</v>
      </c>
      <c r="C1296" s="85" t="s">
        <v>293</v>
      </c>
      <c r="D1296" s="85" t="s">
        <v>294</v>
      </c>
      <c r="E1296" s="85" t="s">
        <v>311</v>
      </c>
      <c r="F1296" s="85" t="s">
        <v>94</v>
      </c>
      <c r="G1296" s="85" t="s">
        <v>312</v>
      </c>
      <c r="H1296" s="86" t="s">
        <v>16</v>
      </c>
      <c r="I1296" s="87">
        <v>25</v>
      </c>
      <c r="J1296" s="88">
        <v>0.16200000000000001</v>
      </c>
      <c r="K1296" s="88">
        <v>0.161</v>
      </c>
      <c r="L1296" s="88">
        <v>0.14631160000000001</v>
      </c>
      <c r="M1296" s="88">
        <v>0.14599999999999999</v>
      </c>
      <c r="N1296" s="88">
        <v>0.13500000000000001</v>
      </c>
      <c r="O1296" s="88">
        <v>0.13800000000000001</v>
      </c>
      <c r="P1296" s="88">
        <v>0.13</v>
      </c>
      <c r="Q1296" s="88">
        <v>0.11923259999999999</v>
      </c>
      <c r="R1296" s="88">
        <v>0.124</v>
      </c>
      <c r="S1296" s="88">
        <v>0.13200000000000001</v>
      </c>
      <c r="T1296" s="88">
        <v>0.122</v>
      </c>
      <c r="U1296" s="88">
        <v>0.12</v>
      </c>
      <c r="V1296" s="88">
        <v>0.1337034</v>
      </c>
      <c r="W1296" s="88">
        <v>0.11799999999999999</v>
      </c>
      <c r="X1296" s="88">
        <v>0.11799999999999999</v>
      </c>
      <c r="Y1296" s="88">
        <v>0.12</v>
      </c>
      <c r="Z1296" s="88">
        <v>0.115</v>
      </c>
      <c r="AA1296" s="88">
        <v>9.5058199999999995E-2</v>
      </c>
      <c r="AB1296" s="88">
        <v>0.114</v>
      </c>
      <c r="AC1296" s="88">
        <v>0.11</v>
      </c>
      <c r="AD1296" s="88">
        <v>0.114</v>
      </c>
      <c r="AE1296" s="88">
        <v>0.111</v>
      </c>
      <c r="AF1296" s="88">
        <v>0.10656980000000001</v>
      </c>
      <c r="AG1296" s="88">
        <v>0.106</v>
      </c>
      <c r="AH1296" s="88">
        <v>0.10199999999999999</v>
      </c>
    </row>
    <row r="1297" spans="1:34" ht="14.25" x14ac:dyDescent="0.25">
      <c r="A1297" s="85" t="s">
        <v>10</v>
      </c>
      <c r="B1297" s="85" t="s">
        <v>292</v>
      </c>
      <c r="C1297" s="85" t="s">
        <v>293</v>
      </c>
      <c r="D1297" s="85" t="s">
        <v>294</v>
      </c>
      <c r="E1297" s="85" t="s">
        <v>313</v>
      </c>
      <c r="F1297" s="85" t="s">
        <v>94</v>
      </c>
      <c r="G1297" s="85" t="s">
        <v>314</v>
      </c>
      <c r="H1297" s="86" t="s">
        <v>16</v>
      </c>
      <c r="I1297" s="87">
        <v>25</v>
      </c>
      <c r="J1297" s="88">
        <v>1.0325000000000001E-2</v>
      </c>
      <c r="K1297" s="88">
        <v>1.1607625E-2</v>
      </c>
      <c r="L1297" s="88">
        <v>1.2890250000000001E-2</v>
      </c>
      <c r="M1297" s="88">
        <v>1.3582775E-2</v>
      </c>
      <c r="N1297" s="88">
        <v>1.4275299999999999E-2</v>
      </c>
      <c r="O1297" s="88">
        <v>1.4967825000000001E-2</v>
      </c>
      <c r="P1297" s="88">
        <v>1.566035E-2</v>
      </c>
      <c r="Q1297" s="88">
        <v>1.6352874999999999E-2</v>
      </c>
      <c r="R1297" s="88">
        <v>1.6125E-2</v>
      </c>
      <c r="S1297" s="88">
        <v>1.7000000000000001E-2</v>
      </c>
      <c r="T1297" s="88">
        <v>1.6812500000000001E-2</v>
      </c>
      <c r="U1297" s="88">
        <v>1.7687499999999998E-2</v>
      </c>
      <c r="V1297" s="88">
        <v>1.750525E-2</v>
      </c>
      <c r="W1297" s="88">
        <v>1.7187500000000001E-2</v>
      </c>
      <c r="X1297" s="88">
        <v>1.5824999999999999E-2</v>
      </c>
      <c r="Y1297" s="88">
        <v>1.6049999999999998E-2</v>
      </c>
      <c r="Z1297" s="88">
        <v>1.6574999999999999E-2</v>
      </c>
      <c r="AA1297" s="88">
        <v>1.6666250000000001E-2</v>
      </c>
      <c r="AB1297" s="88">
        <v>1.60625E-2</v>
      </c>
      <c r="AC1297" s="88">
        <v>1.6875000000000001E-2</v>
      </c>
      <c r="AD1297" s="88">
        <v>1.6250000000000001E-2</v>
      </c>
      <c r="AE1297" s="88">
        <v>1.5375E-2</v>
      </c>
      <c r="AF1297" s="88">
        <v>1.5857875E-2</v>
      </c>
      <c r="AG1297" s="88">
        <v>1.4500000000000001E-2</v>
      </c>
      <c r="AH1297" s="88">
        <v>1.3625E-2</v>
      </c>
    </row>
    <row r="1298" spans="1:34" ht="14.25" x14ac:dyDescent="0.25">
      <c r="A1298" s="85" t="s">
        <v>10</v>
      </c>
      <c r="B1298" s="85" t="s">
        <v>292</v>
      </c>
      <c r="C1298" s="85" t="s">
        <v>293</v>
      </c>
      <c r="D1298" s="85" t="s">
        <v>294</v>
      </c>
      <c r="E1298" s="85" t="s">
        <v>315</v>
      </c>
      <c r="F1298" s="85" t="s">
        <v>94</v>
      </c>
      <c r="G1298" s="85" t="s">
        <v>316</v>
      </c>
      <c r="H1298" s="86" t="s">
        <v>16</v>
      </c>
      <c r="I1298" s="87">
        <v>25</v>
      </c>
      <c r="J1298" s="88">
        <v>0.31839239779327949</v>
      </c>
      <c r="K1298" s="88">
        <v>0.31042952767468734</v>
      </c>
      <c r="L1298" s="88">
        <v>0.30246665755609498</v>
      </c>
      <c r="M1298" s="88">
        <v>0.31425524999999999</v>
      </c>
      <c r="N1298" s="88">
        <v>0.34718599677239759</v>
      </c>
      <c r="O1298" s="88">
        <v>0.36954566638054881</v>
      </c>
      <c r="P1298" s="88">
        <v>0.39190533598870014</v>
      </c>
      <c r="Q1298" s="88">
        <v>0.41426500559685148</v>
      </c>
      <c r="R1298" s="88">
        <v>0.39676677157725176</v>
      </c>
      <c r="S1298" s="88">
        <v>0.379268537557652</v>
      </c>
      <c r="T1298" s="88">
        <v>0.36177030353805217</v>
      </c>
      <c r="U1298" s="88">
        <v>0.34427206951845246</v>
      </c>
      <c r="V1298" s="88">
        <v>0.32677383549885275</v>
      </c>
      <c r="W1298" s="88">
        <v>0.30709061449179198</v>
      </c>
      <c r="X1298" s="88">
        <v>0.28740739348473121</v>
      </c>
      <c r="Y1298" s="88">
        <v>0.26772417247767044</v>
      </c>
      <c r="Z1298" s="88">
        <v>0.24052499999999999</v>
      </c>
      <c r="AA1298" s="88">
        <v>0.24051059999999999</v>
      </c>
      <c r="AB1298" s="88">
        <v>0.22524483460856348</v>
      </c>
      <c r="AC1298" s="88">
        <v>0.22213193875357809</v>
      </c>
      <c r="AD1298" s="88">
        <v>0.21901904289859273</v>
      </c>
      <c r="AE1298" s="88">
        <v>0.21590614704360733</v>
      </c>
      <c r="AF1298" s="88">
        <v>0.2148417</v>
      </c>
      <c r="AG1298" s="88">
        <v>0.2148417</v>
      </c>
      <c r="AH1298" s="88">
        <v>0.2148417</v>
      </c>
    </row>
    <row r="1299" spans="1:34" ht="14.25" x14ac:dyDescent="0.25">
      <c r="A1299" s="85" t="s">
        <v>10</v>
      </c>
      <c r="B1299" s="85" t="s">
        <v>292</v>
      </c>
      <c r="C1299" s="85" t="s">
        <v>293</v>
      </c>
      <c r="D1299" s="85" t="s">
        <v>294</v>
      </c>
      <c r="E1299" s="85" t="s">
        <v>317</v>
      </c>
      <c r="F1299" s="85" t="s">
        <v>94</v>
      </c>
      <c r="G1299" s="85" t="s">
        <v>318</v>
      </c>
      <c r="H1299" s="86" t="s">
        <v>16</v>
      </c>
      <c r="I1299" s="87">
        <v>25</v>
      </c>
      <c r="J1299" s="88">
        <v>5.6249999999999998E-3</v>
      </c>
      <c r="K1299" s="88">
        <v>4.1250000000000002E-3</v>
      </c>
      <c r="L1299" s="88">
        <v>5.6249999999999998E-3</v>
      </c>
      <c r="M1299" s="88">
        <v>5.0625000000000002E-3</v>
      </c>
      <c r="N1299" s="88">
        <v>5.2500000000000003E-3</v>
      </c>
      <c r="O1299" s="88">
        <v>5.4374999999999996E-3</v>
      </c>
      <c r="P1299" s="88">
        <v>5.4374999999999996E-3</v>
      </c>
      <c r="Q1299" s="88">
        <v>5.8125E-3</v>
      </c>
      <c r="R1299" s="88">
        <v>3.0000000000000001E-3</v>
      </c>
      <c r="S1299" s="88">
        <v>3.7499999999999999E-3</v>
      </c>
      <c r="T1299" s="88">
        <v>3.9375E-3</v>
      </c>
      <c r="U1299" s="88">
        <v>3.9375E-3</v>
      </c>
      <c r="V1299" s="88">
        <v>3.9375E-3</v>
      </c>
      <c r="W1299" s="88">
        <v>3.5625000000000001E-3</v>
      </c>
      <c r="X1299" s="88">
        <v>4.1250000000000002E-3</v>
      </c>
      <c r="Y1299" s="88">
        <v>3.5625000000000001E-3</v>
      </c>
      <c r="Z1299" s="88">
        <v>3.3375000000000002E-3</v>
      </c>
      <c r="AA1299" s="88">
        <v>3.5625000000000001E-3</v>
      </c>
      <c r="AB1299" s="88">
        <v>3.7875000000000001E-3</v>
      </c>
      <c r="AC1299" s="88">
        <v>3.9750000000000002E-3</v>
      </c>
      <c r="AD1299" s="88">
        <v>3.7125000000000001E-3</v>
      </c>
      <c r="AE1299" s="88">
        <v>3.075E-3</v>
      </c>
      <c r="AF1299" s="88">
        <v>3.1874999999999998E-3</v>
      </c>
      <c r="AG1299" s="88">
        <v>1.4625E-3</v>
      </c>
      <c r="AH1299" s="88">
        <v>1.4625E-3</v>
      </c>
    </row>
    <row r="1300" spans="1:34" ht="14.25" x14ac:dyDescent="0.25">
      <c r="A1300" s="85" t="s">
        <v>10</v>
      </c>
      <c r="B1300" s="85" t="s">
        <v>292</v>
      </c>
      <c r="C1300" s="85" t="s">
        <v>293</v>
      </c>
      <c r="D1300" s="85" t="s">
        <v>319</v>
      </c>
      <c r="E1300" s="85" t="s">
        <v>320</v>
      </c>
      <c r="F1300" s="85" t="s">
        <v>321</v>
      </c>
      <c r="G1300" s="85" t="s">
        <v>322</v>
      </c>
      <c r="H1300" s="86" t="s">
        <v>16</v>
      </c>
      <c r="I1300" s="87">
        <v>25</v>
      </c>
      <c r="J1300" s="88">
        <v>1.085240992024691E-3</v>
      </c>
      <c r="K1300" s="88">
        <v>2.4377231004644143E-3</v>
      </c>
      <c r="L1300" s="88">
        <v>4.5674001630702354E-3</v>
      </c>
      <c r="M1300" s="88">
        <v>1.7124158026237905E-2</v>
      </c>
      <c r="N1300" s="88">
        <v>1.7555900227876765E-2</v>
      </c>
      <c r="O1300" s="88">
        <v>5.185418622565309E-2</v>
      </c>
      <c r="P1300" s="88">
        <v>3.7108805866392564E-2</v>
      </c>
      <c r="Q1300" s="88">
        <v>0.10947370108216045</v>
      </c>
      <c r="R1300" s="88">
        <v>8.3960984836712965E-2</v>
      </c>
      <c r="S1300" s="88">
        <v>3.9466016587789247E-2</v>
      </c>
      <c r="T1300" s="88">
        <v>4.0575216625386365E-2</v>
      </c>
      <c r="U1300" s="88">
        <v>4.2507176693100515E-2</v>
      </c>
      <c r="V1300" s="88">
        <v>4.3257836617649877E-2</v>
      </c>
      <c r="W1300" s="88">
        <v>4.325783661764987E-2</v>
      </c>
      <c r="X1300" s="88">
        <v>4.3257836617649877E-2</v>
      </c>
      <c r="Y1300" s="88">
        <v>4.3257836617649877E-2</v>
      </c>
      <c r="Z1300" s="88">
        <v>4.3386389448094663E-2</v>
      </c>
      <c r="AA1300" s="88">
        <v>6.3051136119886012E-2</v>
      </c>
      <c r="AB1300" s="88">
        <v>8.2926313614938074E-2</v>
      </c>
      <c r="AC1300" s="88">
        <v>8.7439386996388979E-2</v>
      </c>
      <c r="AD1300" s="88">
        <v>0.13598213883798635</v>
      </c>
      <c r="AE1300" s="88">
        <v>0.4746876862602844</v>
      </c>
      <c r="AF1300" s="88">
        <v>0.63970083465330363</v>
      </c>
      <c r="AG1300" s="88">
        <v>0.66148788270308678</v>
      </c>
      <c r="AH1300" s="88">
        <v>0.65942213604819355</v>
      </c>
    </row>
    <row r="1301" spans="1:34" ht="14.25" x14ac:dyDescent="0.25">
      <c r="A1301" s="85" t="s">
        <v>10</v>
      </c>
      <c r="B1301" s="85" t="s">
        <v>292</v>
      </c>
      <c r="C1301" s="85" t="s">
        <v>293</v>
      </c>
      <c r="D1301" s="85" t="s">
        <v>319</v>
      </c>
      <c r="E1301" s="85" t="s">
        <v>320</v>
      </c>
      <c r="F1301" s="85" t="s">
        <v>321</v>
      </c>
      <c r="G1301" s="85" t="s">
        <v>322</v>
      </c>
      <c r="H1301" s="86" t="s">
        <v>18</v>
      </c>
      <c r="I1301" s="87">
        <v>298</v>
      </c>
      <c r="J1301" s="88">
        <v>2.6939305556549978E-4</v>
      </c>
      <c r="K1301" s="88">
        <v>1.9400529486103099E-3</v>
      </c>
      <c r="L1301" s="88">
        <v>4.5359635649904204E-3</v>
      </c>
      <c r="M1301" s="88">
        <v>7.0653018306414683E-3</v>
      </c>
      <c r="N1301" s="88">
        <v>7.9378213024798687E-3</v>
      </c>
      <c r="O1301" s="88">
        <v>1.4184602158560135E-2</v>
      </c>
      <c r="P1301" s="88">
        <v>6.9743702847721864E-3</v>
      </c>
      <c r="Q1301" s="88">
        <v>1.9518832201851775E-2</v>
      </c>
      <c r="R1301" s="88">
        <v>1.3242396449699835E-2</v>
      </c>
      <c r="S1301" s="88">
        <v>6.5504351073451053E-3</v>
      </c>
      <c r="T1301" s="88">
        <v>6.691270430492665E-3</v>
      </c>
      <c r="U1301" s="88">
        <v>6.7097822549922158E-3</v>
      </c>
      <c r="V1301" s="88">
        <v>6.8274834168991893E-3</v>
      </c>
      <c r="W1301" s="88">
        <v>6.8274834168991884E-3</v>
      </c>
      <c r="X1301" s="88">
        <v>6.8274834168991893E-3</v>
      </c>
      <c r="Y1301" s="88">
        <v>6.8274834168991893E-3</v>
      </c>
      <c r="Z1301" s="88">
        <v>6.8343996574564067E-3</v>
      </c>
      <c r="AA1301" s="88">
        <v>9.9320701395425801E-3</v>
      </c>
      <c r="AB1301" s="88">
        <v>1.3062888536555664E-2</v>
      </c>
      <c r="AC1301" s="88">
        <v>1.3773806120724865E-2</v>
      </c>
      <c r="AD1301" s="88">
        <v>2.1420456851021431E-2</v>
      </c>
      <c r="AE1301" s="88">
        <v>7.4774725475999088E-2</v>
      </c>
      <c r="AF1301" s="88">
        <v>0.10076826444522485</v>
      </c>
      <c r="AG1301" s="88">
        <v>0.10420024842966223</v>
      </c>
      <c r="AH1301" s="88">
        <v>0.10387484365617941</v>
      </c>
    </row>
    <row r="1302" spans="1:34" ht="14.25" x14ac:dyDescent="0.25">
      <c r="A1302" s="85" t="s">
        <v>10</v>
      </c>
      <c r="B1302" s="85" t="s">
        <v>292</v>
      </c>
      <c r="C1302" s="85" t="s">
        <v>293</v>
      </c>
      <c r="D1302" s="85" t="s">
        <v>319</v>
      </c>
      <c r="E1302" s="85" t="s">
        <v>320</v>
      </c>
      <c r="F1302" s="85" t="s">
        <v>321</v>
      </c>
      <c r="G1302" s="85" t="s">
        <v>323</v>
      </c>
      <c r="H1302" s="86" t="s">
        <v>16</v>
      </c>
      <c r="I1302" s="87">
        <v>25</v>
      </c>
      <c r="J1302" s="88">
        <v>6.3116222283418368</v>
      </c>
      <c r="K1302" s="88">
        <v>6.8006113336990088</v>
      </c>
      <c r="L1302" s="88">
        <v>7.0613021505864557</v>
      </c>
      <c r="M1302" s="88">
        <v>7.3431660809218284</v>
      </c>
      <c r="N1302" s="88">
        <v>7.0540987582284123</v>
      </c>
      <c r="O1302" s="88">
        <v>7.3424403189944334</v>
      </c>
      <c r="P1302" s="88">
        <v>7.5130559211110048</v>
      </c>
      <c r="Q1302" s="88">
        <v>8.1079435818550571</v>
      </c>
      <c r="R1302" s="88">
        <v>8.5878029007710008</v>
      </c>
      <c r="S1302" s="88">
        <v>8.5474123402441133</v>
      </c>
      <c r="T1302" s="88">
        <v>8.3063274366403199</v>
      </c>
      <c r="U1302" s="88">
        <v>8.3488329820855061</v>
      </c>
      <c r="V1302" s="88">
        <v>8.764795847187429</v>
      </c>
      <c r="W1302" s="88">
        <v>8.764795847187429</v>
      </c>
      <c r="X1302" s="88">
        <v>8.764795847187429</v>
      </c>
      <c r="Y1302" s="88">
        <v>8.764795847187429</v>
      </c>
      <c r="Z1302" s="88">
        <v>8.547649727920307</v>
      </c>
      <c r="AA1302" s="88">
        <v>8.3943464424880041</v>
      </c>
      <c r="AB1302" s="88">
        <v>8.2401937038712454</v>
      </c>
      <c r="AC1302" s="88">
        <v>8.1726943347724035</v>
      </c>
      <c r="AD1302" s="88">
        <v>7.9520995281681133</v>
      </c>
      <c r="AE1302" s="88">
        <v>6.5601948017671798</v>
      </c>
      <c r="AF1302" s="88">
        <v>5.8940806735833577</v>
      </c>
      <c r="AG1302" s="88">
        <v>5.8258446812422449</v>
      </c>
      <c r="AH1302" s="88">
        <v>5.7651897387635547</v>
      </c>
    </row>
    <row r="1303" spans="1:34" ht="14.25" x14ac:dyDescent="0.25">
      <c r="A1303" s="85" t="s">
        <v>10</v>
      </c>
      <c r="B1303" s="85" t="s">
        <v>292</v>
      </c>
      <c r="C1303" s="85" t="s">
        <v>293</v>
      </c>
      <c r="D1303" s="85" t="s">
        <v>319</v>
      </c>
      <c r="E1303" s="85" t="s">
        <v>320</v>
      </c>
      <c r="F1303" s="85" t="s">
        <v>321</v>
      </c>
      <c r="G1303" s="85" t="s">
        <v>323</v>
      </c>
      <c r="H1303" s="86" t="s">
        <v>18</v>
      </c>
      <c r="I1303" s="87">
        <v>298</v>
      </c>
      <c r="J1303" s="88">
        <v>0.28958199680254981</v>
      </c>
      <c r="K1303" s="88">
        <v>0.30205457393700214</v>
      </c>
      <c r="L1303" s="88">
        <v>0.3169698195734007</v>
      </c>
      <c r="M1303" s="88">
        <v>0.32460599768995202</v>
      </c>
      <c r="N1303" s="88">
        <v>0.31841812675429665</v>
      </c>
      <c r="O1303" s="88">
        <v>0.3250151029861536</v>
      </c>
      <c r="P1303" s="88">
        <v>0.33593269331666237</v>
      </c>
      <c r="Q1303" s="88">
        <v>0.33094679721071185</v>
      </c>
      <c r="R1303" s="88">
        <v>0.33203780151828011</v>
      </c>
      <c r="S1303" s="88">
        <v>0.33448669072293552</v>
      </c>
      <c r="T1303" s="88">
        <v>0.32656654733774354</v>
      </c>
      <c r="U1303" s="88">
        <v>0.32747001442587248</v>
      </c>
      <c r="V1303" s="88">
        <v>0.33321440369557581</v>
      </c>
      <c r="W1303" s="88">
        <v>0.33321440369557581</v>
      </c>
      <c r="X1303" s="88">
        <v>0.33321440369557581</v>
      </c>
      <c r="Y1303" s="88">
        <v>0.33321440369557581</v>
      </c>
      <c r="Z1303" s="88">
        <v>0.3335519498794875</v>
      </c>
      <c r="AA1303" s="88">
        <v>0.32756964931657967</v>
      </c>
      <c r="AB1303" s="88">
        <v>0.32155420083874503</v>
      </c>
      <c r="AC1303" s="88">
        <v>0.31892019653402814</v>
      </c>
      <c r="AD1303" s="88">
        <v>0.31031200244345769</v>
      </c>
      <c r="AE1303" s="88">
        <v>0.25599619045820615</v>
      </c>
      <c r="AF1303" s="88">
        <v>0.23000265148898036</v>
      </c>
      <c r="AG1303" s="88">
        <v>0.22733990219276212</v>
      </c>
      <c r="AH1303" s="88">
        <v>0.22497298555747816</v>
      </c>
    </row>
    <row r="1304" spans="1:34" ht="14.25" x14ac:dyDescent="0.25">
      <c r="A1304" s="85" t="s">
        <v>10</v>
      </c>
      <c r="B1304" s="85" t="s">
        <v>292</v>
      </c>
      <c r="C1304" s="85" t="s">
        <v>293</v>
      </c>
      <c r="D1304" s="85" t="s">
        <v>319</v>
      </c>
      <c r="E1304" s="85" t="s">
        <v>320</v>
      </c>
      <c r="F1304" s="85" t="s">
        <v>321</v>
      </c>
      <c r="G1304" s="85" t="s">
        <v>324</v>
      </c>
      <c r="H1304" s="86" t="s">
        <v>16</v>
      </c>
      <c r="I1304" s="87">
        <v>25</v>
      </c>
      <c r="J1304" s="88">
        <v>8.3011269395325462E-3</v>
      </c>
      <c r="K1304" s="88">
        <v>8.5872147737475792E-3</v>
      </c>
      <c r="L1304" s="88">
        <v>8.9723050761109351E-3</v>
      </c>
      <c r="M1304" s="88">
        <v>9.1333649834489019E-3</v>
      </c>
      <c r="N1304" s="88">
        <v>8.9851093477769893E-3</v>
      </c>
      <c r="O1304" s="88">
        <v>9.2217561772731868E-3</v>
      </c>
      <c r="P1304" s="88">
        <v>9.4437253124162457E-3</v>
      </c>
      <c r="Q1304" s="88">
        <v>1.0390219169649974E-2</v>
      </c>
      <c r="R1304" s="88">
        <v>1.0573267567834862E-2</v>
      </c>
      <c r="S1304" s="88">
        <v>1.0502859764835747E-2</v>
      </c>
      <c r="T1304" s="88">
        <v>1.0328564468952551E-2</v>
      </c>
      <c r="U1304" s="88">
        <v>1.0383213208978339E-2</v>
      </c>
      <c r="V1304" s="88">
        <v>1.0566576646646859E-2</v>
      </c>
      <c r="W1304" s="88">
        <v>1.0488582764040228E-2</v>
      </c>
      <c r="X1304" s="88">
        <v>1.0657853784714197E-2</v>
      </c>
      <c r="Y1304" s="88">
        <v>1.0657853784714197E-2</v>
      </c>
      <c r="Z1304" s="88">
        <v>1.0597978201654003E-2</v>
      </c>
      <c r="AA1304" s="88">
        <v>1.0508164827063717E-2</v>
      </c>
      <c r="AB1304" s="88">
        <v>1.041835145247343E-2</v>
      </c>
      <c r="AC1304" s="88">
        <v>1.0358475869413237E-2</v>
      </c>
      <c r="AD1304" s="88">
        <v>1.0328538077883139E-2</v>
      </c>
      <c r="AE1304" s="88">
        <v>1.0298600286353045E-2</v>
      </c>
      <c r="AF1304" s="88">
        <v>1.0298600286353045E-2</v>
      </c>
      <c r="AG1304" s="88">
        <v>1.0322550519577122E-2</v>
      </c>
      <c r="AH1304" s="88">
        <v>1.0238724703292854E-2</v>
      </c>
    </row>
    <row r="1305" spans="1:34" ht="14.25" x14ac:dyDescent="0.25">
      <c r="A1305" s="85" t="s">
        <v>10</v>
      </c>
      <c r="B1305" s="85" t="s">
        <v>292</v>
      </c>
      <c r="C1305" s="85" t="s">
        <v>293</v>
      </c>
      <c r="D1305" s="85" t="s">
        <v>319</v>
      </c>
      <c r="E1305" s="85" t="s">
        <v>320</v>
      </c>
      <c r="F1305" s="85" t="s">
        <v>321</v>
      </c>
      <c r="G1305" s="85" t="s">
        <v>324</v>
      </c>
      <c r="H1305" s="86" t="s">
        <v>18</v>
      </c>
      <c r="I1305" s="87">
        <v>298</v>
      </c>
      <c r="J1305" s="88">
        <v>1.253951562661761E-2</v>
      </c>
      <c r="K1305" s="88">
        <v>1.2984363757035065E-2</v>
      </c>
      <c r="L1305" s="88">
        <v>1.3535582063030236E-2</v>
      </c>
      <c r="M1305" s="88">
        <v>1.3802556967200647E-2</v>
      </c>
      <c r="N1305" s="88">
        <v>1.3469676830416269E-2</v>
      </c>
      <c r="O1305" s="88">
        <v>1.3801227887828468E-2</v>
      </c>
      <c r="P1305" s="88">
        <v>1.4097264478255603E-2</v>
      </c>
      <c r="Q1305" s="88">
        <v>1.4155361859468026E-2</v>
      </c>
      <c r="R1305" s="88">
        <v>1.3964668866041217E-2</v>
      </c>
      <c r="S1305" s="88">
        <v>1.3902252875819587E-2</v>
      </c>
      <c r="T1305" s="88">
        <v>1.3583711917022293E-2</v>
      </c>
      <c r="U1305" s="88">
        <v>1.3621292118521E-2</v>
      </c>
      <c r="V1305" s="88">
        <v>1.3860233092772614E-2</v>
      </c>
      <c r="W1305" s="88">
        <v>1.3781257336222661E-2</v>
      </c>
      <c r="X1305" s="88">
        <v>1.3952659234640369E-2</v>
      </c>
      <c r="Y1305" s="88">
        <v>1.3952659234640369E-2</v>
      </c>
      <c r="Z1305" s="88">
        <v>1.3874273508603064E-2</v>
      </c>
      <c r="AA1305" s="88">
        <v>1.375669491954711E-2</v>
      </c>
      <c r="AB1305" s="88">
        <v>1.363911633049115E-2</v>
      </c>
      <c r="AC1305" s="88">
        <v>1.3560730604453845E-2</v>
      </c>
      <c r="AD1305" s="88">
        <v>1.3521537741435193E-2</v>
      </c>
      <c r="AE1305" s="88">
        <v>1.3482344878416538E-2</v>
      </c>
      <c r="AF1305" s="88">
        <v>1.3482344878416538E-2</v>
      </c>
      <c r="AG1305" s="88">
        <v>1.3513699168831462E-2</v>
      </c>
      <c r="AH1305" s="88">
        <v>1.3403959152379234E-2</v>
      </c>
    </row>
    <row r="1306" spans="1:34" ht="14.25" x14ac:dyDescent="0.25">
      <c r="A1306" s="85" t="s">
        <v>10</v>
      </c>
      <c r="B1306" s="85" t="s">
        <v>292</v>
      </c>
      <c r="C1306" s="85" t="s">
        <v>293</v>
      </c>
      <c r="D1306" s="85" t="s">
        <v>319</v>
      </c>
      <c r="E1306" s="85" t="s">
        <v>320</v>
      </c>
      <c r="F1306" s="85" t="s">
        <v>321</v>
      </c>
      <c r="G1306" s="85" t="s">
        <v>325</v>
      </c>
      <c r="H1306" s="86" t="s">
        <v>16</v>
      </c>
      <c r="I1306" s="87">
        <v>25</v>
      </c>
      <c r="J1306" s="88">
        <v>1.3371612220042116E-3</v>
      </c>
      <c r="K1306" s="88">
        <v>1.3792716720317795E-3</v>
      </c>
      <c r="L1306" s="88">
        <v>1.4145483340078371E-3</v>
      </c>
      <c r="M1306" s="88">
        <v>1.4386147104306845E-3</v>
      </c>
      <c r="N1306" s="88">
        <v>1.2963157714060594E-3</v>
      </c>
      <c r="O1306" s="88">
        <v>1.3571565849531384E-3</v>
      </c>
      <c r="P1306" s="88">
        <v>1.3974043643112347E-3</v>
      </c>
      <c r="Q1306" s="88">
        <v>1.5162807403264955E-3</v>
      </c>
      <c r="R1306" s="88">
        <v>1.5186715705097374E-3</v>
      </c>
      <c r="S1306" s="88">
        <v>1.4917761332875355E-3</v>
      </c>
      <c r="T1306" s="88">
        <v>1.4448630217124097E-3</v>
      </c>
      <c r="U1306" s="88">
        <v>1.4464458297626668E-3</v>
      </c>
      <c r="V1306" s="88">
        <v>1.5885686727120599E-3</v>
      </c>
      <c r="W1306" s="88">
        <v>1.4783590880319642E-3</v>
      </c>
      <c r="X1306" s="88">
        <v>1.4374078507220741E-3</v>
      </c>
      <c r="Y1306" s="88">
        <v>1.4704432766571738E-3</v>
      </c>
      <c r="Z1306" s="88">
        <v>1.494396739264529E-3</v>
      </c>
      <c r="AA1306" s="88">
        <v>1.3997128845218757E-3</v>
      </c>
      <c r="AB1306" s="88">
        <v>1.4274120903637205E-3</v>
      </c>
      <c r="AC1306" s="88">
        <v>1.3968755419914531E-3</v>
      </c>
      <c r="AD1306" s="88">
        <v>1.3845892317130132E-3</v>
      </c>
      <c r="AE1306" s="88">
        <v>1.3602534898431631E-3</v>
      </c>
      <c r="AF1306" s="88">
        <v>1.3839789931663893E-3</v>
      </c>
      <c r="AG1306" s="88">
        <v>1.3361795692311076E-3</v>
      </c>
      <c r="AH1306" s="88">
        <v>1.2792764447305915E-3</v>
      </c>
    </row>
    <row r="1307" spans="1:34" ht="14.25" x14ac:dyDescent="0.25">
      <c r="A1307" s="85" t="s">
        <v>10</v>
      </c>
      <c r="B1307" s="85" t="s">
        <v>292</v>
      </c>
      <c r="C1307" s="85" t="s">
        <v>293</v>
      </c>
      <c r="D1307" s="85" t="s">
        <v>319</v>
      </c>
      <c r="E1307" s="85" t="s">
        <v>320</v>
      </c>
      <c r="F1307" s="85" t="s">
        <v>321</v>
      </c>
      <c r="G1307" s="85" t="s">
        <v>325</v>
      </c>
      <c r="H1307" s="86" t="s">
        <v>18</v>
      </c>
      <c r="I1307" s="87">
        <v>298</v>
      </c>
      <c r="J1307" s="88">
        <v>2.7675437411253698E-3</v>
      </c>
      <c r="K1307" s="88">
        <v>2.8547681355363011E-3</v>
      </c>
      <c r="L1307" s="88">
        <v>2.9274507841290545E-3</v>
      </c>
      <c r="M1307" s="88">
        <v>2.9781438604728309E-3</v>
      </c>
      <c r="N1307" s="88">
        <v>2.6709481640789794E-3</v>
      </c>
      <c r="O1307" s="88">
        <v>2.7957745944643081E-3</v>
      </c>
      <c r="P1307" s="88">
        <v>2.8795886327172998E-3</v>
      </c>
      <c r="Q1307" s="88">
        <v>2.8592131944327778E-3</v>
      </c>
      <c r="R1307" s="88">
        <v>2.7813400739468519E-3</v>
      </c>
      <c r="S1307" s="88">
        <v>2.7313396122836649E-3</v>
      </c>
      <c r="T1307" s="88">
        <v>2.6459938272849876E-3</v>
      </c>
      <c r="U1307" s="88">
        <v>2.6488091406877616E-3</v>
      </c>
      <c r="V1307" s="88">
        <v>2.9097668610587614E-3</v>
      </c>
      <c r="W1307" s="88">
        <v>2.7076149324710675E-3</v>
      </c>
      <c r="X1307" s="88">
        <v>2.6322592229699616E-3</v>
      </c>
      <c r="Y1307" s="88">
        <v>2.692755486823485E-3</v>
      </c>
      <c r="Z1307" s="88">
        <v>2.7366203668146459E-3</v>
      </c>
      <c r="AA1307" s="88">
        <v>2.5632301562439328E-3</v>
      </c>
      <c r="AB1307" s="88">
        <v>2.6139544444197015E-3</v>
      </c>
      <c r="AC1307" s="88">
        <v>2.5580342607013575E-3</v>
      </c>
      <c r="AD1307" s="88">
        <v>2.5355349028952567E-3</v>
      </c>
      <c r="AE1307" s="88">
        <v>2.4909699723833275E-3</v>
      </c>
      <c r="AF1307" s="88">
        <v>2.5344174009686075E-3</v>
      </c>
      <c r="AG1307" s="88">
        <v>2.4468845031601735E-3</v>
      </c>
      <c r="AH1307" s="88">
        <v>2.3426804150810327E-3</v>
      </c>
    </row>
    <row r="1308" spans="1:34" ht="14.25" x14ac:dyDescent="0.25">
      <c r="A1308" s="85" t="s">
        <v>10</v>
      </c>
      <c r="B1308" s="85" t="s">
        <v>292</v>
      </c>
      <c r="C1308" s="85" t="s">
        <v>293</v>
      </c>
      <c r="D1308" s="85" t="s">
        <v>319</v>
      </c>
      <c r="E1308" s="85" t="s">
        <v>320</v>
      </c>
      <c r="F1308" s="85" t="s">
        <v>321</v>
      </c>
      <c r="G1308" s="85" t="s">
        <v>326</v>
      </c>
      <c r="H1308" s="86" t="s">
        <v>16</v>
      </c>
      <c r="I1308" s="87">
        <v>25</v>
      </c>
      <c r="J1308" s="88">
        <v>1.0857307682835686E-2</v>
      </c>
      <c r="K1308" s="88">
        <v>1.1974829732276909E-2</v>
      </c>
      <c r="L1308" s="88">
        <v>1.1868600676559206E-2</v>
      </c>
      <c r="M1308" s="88">
        <v>1.1275868186974007E-2</v>
      </c>
      <c r="N1308" s="88">
        <v>9.3275859322892295E-3</v>
      </c>
      <c r="O1308" s="88">
        <v>8.1444997469653762E-3</v>
      </c>
      <c r="P1308" s="88">
        <v>7.2437242347120952E-3</v>
      </c>
      <c r="Q1308" s="88">
        <v>6.4430613025751506E-3</v>
      </c>
      <c r="R1308" s="88">
        <v>6.7380075024650885E-3</v>
      </c>
      <c r="S1308" s="88">
        <v>6.5205600096649484E-3</v>
      </c>
      <c r="T1308" s="88">
        <v>5.8927511325707824E-3</v>
      </c>
      <c r="U1308" s="88">
        <v>5.9653672912501274E-3</v>
      </c>
      <c r="V1308" s="88">
        <v>6.73135276849526E-3</v>
      </c>
      <c r="W1308" s="88">
        <v>6.6560594899454295E-3</v>
      </c>
      <c r="X1308" s="88">
        <v>6.7634789582259741E-3</v>
      </c>
      <c r="Y1308" s="88">
        <v>6.7634789582259741E-3</v>
      </c>
      <c r="Z1308" s="88">
        <v>6.7254818854269524E-3</v>
      </c>
      <c r="AA1308" s="88">
        <v>6.668486276228419E-3</v>
      </c>
      <c r="AB1308" s="88">
        <v>6.6114906670298864E-3</v>
      </c>
      <c r="AC1308" s="88">
        <v>6.573493594230863E-3</v>
      </c>
      <c r="AD1308" s="88">
        <v>6.5544950578313513E-3</v>
      </c>
      <c r="AE1308" s="88">
        <v>6.5354965214318413E-3</v>
      </c>
      <c r="AF1308" s="88">
        <v>6.5354965214318413E-3</v>
      </c>
      <c r="AG1308" s="88">
        <v>6.5506953505514503E-3</v>
      </c>
      <c r="AH1308" s="88">
        <v>6.4974994486328196E-3</v>
      </c>
    </row>
    <row r="1309" spans="1:34" ht="14.25" x14ac:dyDescent="0.25">
      <c r="A1309" s="85" t="s">
        <v>10</v>
      </c>
      <c r="B1309" s="85" t="s">
        <v>292</v>
      </c>
      <c r="C1309" s="85" t="s">
        <v>293</v>
      </c>
      <c r="D1309" s="85" t="s">
        <v>319</v>
      </c>
      <c r="E1309" s="85" t="s">
        <v>320</v>
      </c>
      <c r="F1309" s="85" t="s">
        <v>321</v>
      </c>
      <c r="G1309" s="85" t="s">
        <v>326</v>
      </c>
      <c r="H1309" s="86" t="s">
        <v>18</v>
      </c>
      <c r="I1309" s="87">
        <v>298</v>
      </c>
      <c r="J1309" s="88">
        <v>1.1782641572245941E-3</v>
      </c>
      <c r="K1309" s="88">
        <v>1.2117411147932258E-3</v>
      </c>
      <c r="L1309" s="88">
        <v>1.2544304891275711E-3</v>
      </c>
      <c r="M1309" s="88">
        <v>1.1450551341832219E-3</v>
      </c>
      <c r="N1309" s="88">
        <v>9.8533578016901484E-4</v>
      </c>
      <c r="O1309" s="88">
        <v>8.7296577163718922E-4</v>
      </c>
      <c r="P1309" s="88">
        <v>7.5082288759300187E-4</v>
      </c>
      <c r="Q1309" s="88">
        <v>6.1113072102705163E-4</v>
      </c>
      <c r="R1309" s="88">
        <v>6.0289791513168291E-4</v>
      </c>
      <c r="S1309" s="88">
        <v>6.0020322392657791E-4</v>
      </c>
      <c r="T1309" s="88">
        <v>5.8645082623027828E-4</v>
      </c>
      <c r="U1309" s="88">
        <v>5.8807327967698279E-4</v>
      </c>
      <c r="V1309" s="88">
        <v>5.9838910002315399E-4</v>
      </c>
      <c r="W1309" s="88">
        <v>5.9497947252488081E-4</v>
      </c>
      <c r="X1309" s="88">
        <v>6.0237942222629765E-4</v>
      </c>
      <c r="Y1309" s="88">
        <v>6.0237942222629765E-4</v>
      </c>
      <c r="Z1309" s="88">
        <v>5.9899526816884657E-4</v>
      </c>
      <c r="AA1309" s="88">
        <v>5.9391903708266988E-4</v>
      </c>
      <c r="AB1309" s="88">
        <v>5.8884280599649308E-4</v>
      </c>
      <c r="AC1309" s="88">
        <v>5.8545865193904199E-4</v>
      </c>
      <c r="AD1309" s="88">
        <v>5.8376657491031661E-4</v>
      </c>
      <c r="AE1309" s="88">
        <v>5.820744978815908E-4</v>
      </c>
      <c r="AF1309" s="88">
        <v>5.820744978815908E-4</v>
      </c>
      <c r="AG1309" s="88">
        <v>5.8342815950457132E-4</v>
      </c>
      <c r="AH1309" s="88">
        <v>5.7869034382413982E-4</v>
      </c>
    </row>
    <row r="1310" spans="1:34" ht="14.25" x14ac:dyDescent="0.25">
      <c r="A1310" s="85" t="s">
        <v>10</v>
      </c>
      <c r="B1310" s="85" t="s">
        <v>292</v>
      </c>
      <c r="C1310" s="85" t="s">
        <v>293</v>
      </c>
      <c r="D1310" s="85" t="s">
        <v>319</v>
      </c>
      <c r="E1310" s="85" t="s">
        <v>320</v>
      </c>
      <c r="F1310" s="85" t="s">
        <v>321</v>
      </c>
      <c r="G1310" s="85" t="s">
        <v>327</v>
      </c>
      <c r="H1310" s="86" t="s">
        <v>16</v>
      </c>
      <c r="I1310" s="87">
        <v>25</v>
      </c>
      <c r="J1310" s="88">
        <v>3.2106047268489625E-2</v>
      </c>
      <c r="K1310" s="88">
        <v>3.3297406239341187E-2</v>
      </c>
      <c r="L1310" s="88">
        <v>3.4335520311910735E-2</v>
      </c>
      <c r="M1310" s="88">
        <v>3.4919686675572249E-2</v>
      </c>
      <c r="N1310" s="88">
        <v>3.1465645556029771E-2</v>
      </c>
      <c r="O1310" s="88">
        <v>3.2942442735112466E-2</v>
      </c>
      <c r="P1310" s="88">
        <v>3.3919382449674067E-2</v>
      </c>
      <c r="Q1310" s="88">
        <v>3.6804884574379637E-2</v>
      </c>
      <c r="R1310" s="88">
        <v>3.6862917514184836E-2</v>
      </c>
      <c r="S1310" s="88">
        <v>3.6210080980544318E-2</v>
      </c>
      <c r="T1310" s="88">
        <v>3.5071352768395653E-2</v>
      </c>
      <c r="U1310" s="88">
        <v>3.5109772479233983E-2</v>
      </c>
      <c r="V1310" s="88">
        <v>3.8559539195263663E-2</v>
      </c>
      <c r="W1310" s="88">
        <v>3.5884407252172519E-2</v>
      </c>
      <c r="X1310" s="88">
        <v>3.4890392408955556E-2</v>
      </c>
      <c r="Y1310" s="88">
        <v>3.5692265707263769E-2</v>
      </c>
      <c r="Z1310" s="88">
        <v>3.6273691298827113E-2</v>
      </c>
      <c r="AA1310" s="88">
        <v>3.3975417468540055E-2</v>
      </c>
      <c r="AB1310" s="88">
        <v>3.4647763985050942E-2</v>
      </c>
      <c r="AC1310" s="88">
        <v>3.3906546274998631E-2</v>
      </c>
      <c r="AD1310" s="88">
        <v>3.3608319027486643E-2</v>
      </c>
      <c r="AE1310" s="88">
        <v>3.3017614320415785E-2</v>
      </c>
      <c r="AF1310" s="88">
        <v>3.3593506625881842E-2</v>
      </c>
      <c r="AG1310" s="88">
        <v>3.2433264835643807E-2</v>
      </c>
      <c r="AH1310" s="88">
        <v>3.1052047707797095E-2</v>
      </c>
    </row>
    <row r="1311" spans="1:34" ht="14.25" x14ac:dyDescent="0.25">
      <c r="A1311" s="85" t="s">
        <v>10</v>
      </c>
      <c r="B1311" s="85" t="s">
        <v>292</v>
      </c>
      <c r="C1311" s="85" t="s">
        <v>293</v>
      </c>
      <c r="D1311" s="85" t="s">
        <v>319</v>
      </c>
      <c r="E1311" s="85" t="s">
        <v>320</v>
      </c>
      <c r="F1311" s="85" t="s">
        <v>321</v>
      </c>
      <c r="G1311" s="85" t="s">
        <v>327</v>
      </c>
      <c r="H1311" s="86" t="s">
        <v>18</v>
      </c>
      <c r="I1311" s="87">
        <v>298</v>
      </c>
      <c r="J1311" s="88">
        <v>0.47955034404929298</v>
      </c>
      <c r="K1311" s="88">
        <v>0.49735681662852999</v>
      </c>
      <c r="L1311" s="88">
        <v>0.51280480974349574</v>
      </c>
      <c r="M1311" s="88">
        <v>0.52168477230707411</v>
      </c>
      <c r="N1311" s="88">
        <v>0.46787296050913929</v>
      </c>
      <c r="O1311" s="88">
        <v>0.48973894515070576</v>
      </c>
      <c r="P1311" s="88">
        <v>0.50442074344879273</v>
      </c>
      <c r="Q1311" s="88">
        <v>0.50085155526309189</v>
      </c>
      <c r="R1311" s="88">
        <v>0.48721043413770349</v>
      </c>
      <c r="S1311" s="88">
        <v>0.4784517976580448</v>
      </c>
      <c r="T1311" s="88">
        <v>0.46350168157891963</v>
      </c>
      <c r="U1311" s="88">
        <v>0.46399484315885287</v>
      </c>
      <c r="V1311" s="88">
        <v>0.5097070972713541</v>
      </c>
      <c r="W1311" s="88">
        <v>0.47429591910887109</v>
      </c>
      <c r="X1311" s="88">
        <v>0.46109577566553839</v>
      </c>
      <c r="Y1311" s="88">
        <v>0.47169297348822631</v>
      </c>
      <c r="Z1311" s="88">
        <v>0.47937683330245068</v>
      </c>
      <c r="AA1311" s="88">
        <v>0.44900387727355784</v>
      </c>
      <c r="AB1311" s="88">
        <v>0.45788930724845933</v>
      </c>
      <c r="AC1311" s="88">
        <v>0.44809370647253099</v>
      </c>
      <c r="AD1311" s="88">
        <v>0.44415246894202859</v>
      </c>
      <c r="AE1311" s="88">
        <v>0.43634598049949075</v>
      </c>
      <c r="AF1311" s="88">
        <v>0.44395671488666044</v>
      </c>
      <c r="AG1311" s="88">
        <v>0.4286234798241606</v>
      </c>
      <c r="AH1311" s="88">
        <v>0.41036993382037484</v>
      </c>
    </row>
    <row r="1312" spans="1:34" ht="14.25" x14ac:dyDescent="0.25">
      <c r="A1312" s="85" t="s">
        <v>10</v>
      </c>
      <c r="B1312" s="85" t="s">
        <v>292</v>
      </c>
      <c r="C1312" s="85" t="s">
        <v>293</v>
      </c>
      <c r="D1312" s="85" t="s">
        <v>319</v>
      </c>
      <c r="E1312" s="85" t="s">
        <v>320</v>
      </c>
      <c r="F1312" s="85" t="s">
        <v>321</v>
      </c>
      <c r="G1312" s="85" t="s">
        <v>328</v>
      </c>
      <c r="H1312" s="86" t="s">
        <v>16</v>
      </c>
      <c r="I1312" s="87">
        <v>25</v>
      </c>
      <c r="J1312" s="88">
        <v>0.9758676288593906</v>
      </c>
      <c r="K1312" s="88">
        <v>1.0660388063944364</v>
      </c>
      <c r="L1312" s="88">
        <v>1.0409533049222524</v>
      </c>
      <c r="M1312" s="88">
        <v>1.0956080270346411</v>
      </c>
      <c r="N1312" s="88">
        <v>1.0294545260530314</v>
      </c>
      <c r="O1312" s="88">
        <v>1.0220721844767859</v>
      </c>
      <c r="P1312" s="88">
        <v>1.1439719657432463</v>
      </c>
      <c r="Q1312" s="88">
        <v>1.2227178176140689</v>
      </c>
      <c r="R1312" s="88">
        <v>1.2839256173989755</v>
      </c>
      <c r="S1312" s="88">
        <v>1.2720907703454092</v>
      </c>
      <c r="T1312" s="88">
        <v>1.1492587331058266</v>
      </c>
      <c r="U1312" s="88">
        <v>1.1634210068298205</v>
      </c>
      <c r="V1312" s="88">
        <v>1.3128105668759682</v>
      </c>
      <c r="W1312" s="88">
        <v>1.3128105668759682</v>
      </c>
      <c r="X1312" s="88">
        <v>1.3128105668759682</v>
      </c>
      <c r="Y1312" s="88">
        <v>1.3128105668759682</v>
      </c>
      <c r="Z1312" s="88">
        <v>1.3116655730546627</v>
      </c>
      <c r="AA1312" s="88">
        <v>1.3005497631135214</v>
      </c>
      <c r="AB1312" s="88">
        <v>1.2894339531723802</v>
      </c>
      <c r="AC1312" s="88">
        <v>1.2820234132116193</v>
      </c>
      <c r="AD1312" s="88">
        <v>1.2783181432312389</v>
      </c>
      <c r="AE1312" s="88">
        <v>1.2746128732508584</v>
      </c>
      <c r="AF1312" s="88">
        <v>1.2746128732508584</v>
      </c>
      <c r="AG1312" s="88">
        <v>1.2775770892351628</v>
      </c>
      <c r="AH1312" s="88">
        <v>1.2672023332900979</v>
      </c>
    </row>
    <row r="1313" spans="1:34" ht="14.25" x14ac:dyDescent="0.25">
      <c r="A1313" s="85" t="s">
        <v>10</v>
      </c>
      <c r="B1313" s="85" t="s">
        <v>292</v>
      </c>
      <c r="C1313" s="85" t="s">
        <v>293</v>
      </c>
      <c r="D1313" s="85" t="s">
        <v>319</v>
      </c>
      <c r="E1313" s="85" t="s">
        <v>320</v>
      </c>
      <c r="F1313" s="85" t="s">
        <v>321</v>
      </c>
      <c r="G1313" s="85" t="s">
        <v>328</v>
      </c>
      <c r="H1313" s="86" t="s">
        <v>18</v>
      </c>
      <c r="I1313" s="87">
        <v>298</v>
      </c>
      <c r="J1313" s="88">
        <v>0.18436884134508705</v>
      </c>
      <c r="K1313" s="88">
        <v>0.18779741259258845</v>
      </c>
      <c r="L1313" s="88">
        <v>0.19153776898450078</v>
      </c>
      <c r="M1313" s="88">
        <v>0.1936902263138395</v>
      </c>
      <c r="N1313" s="88">
        <v>0.18932076697266975</v>
      </c>
      <c r="O1313" s="88">
        <v>0.19071746428366007</v>
      </c>
      <c r="P1313" s="88">
        <v>0.20642727007528319</v>
      </c>
      <c r="Q1313" s="88">
        <v>0.20190365755928469</v>
      </c>
      <c r="R1313" s="88">
        <v>0.19999919569735158</v>
      </c>
      <c r="S1313" s="88">
        <v>0.20384854805880939</v>
      </c>
      <c r="T1313" s="88">
        <v>0.19911657263665014</v>
      </c>
      <c r="U1313" s="88">
        <v>0.19966744127749952</v>
      </c>
      <c r="V1313" s="88">
        <v>0.20316995282560033</v>
      </c>
      <c r="W1313" s="88">
        <v>0.20316995282560033</v>
      </c>
      <c r="X1313" s="88">
        <v>0.20316995282560033</v>
      </c>
      <c r="Y1313" s="88">
        <v>0.20316995282560033</v>
      </c>
      <c r="Z1313" s="88">
        <v>0.20337576398352439</v>
      </c>
      <c r="AA1313" s="88">
        <v>0.20165224055993519</v>
      </c>
      <c r="AB1313" s="88">
        <v>0.199928717136346</v>
      </c>
      <c r="AC1313" s="88">
        <v>0.19877970152061988</v>
      </c>
      <c r="AD1313" s="88">
        <v>0.1982051937127568</v>
      </c>
      <c r="AE1313" s="88">
        <v>0.1976306859048938</v>
      </c>
      <c r="AF1313" s="88">
        <v>0.1976306859048938</v>
      </c>
      <c r="AG1313" s="88">
        <v>0.19809029215118421</v>
      </c>
      <c r="AH1313" s="88">
        <v>0.19648167028916766</v>
      </c>
    </row>
    <row r="1314" spans="1:34" ht="14.25" x14ac:dyDescent="0.25">
      <c r="A1314" s="85" t="s">
        <v>10</v>
      </c>
      <c r="B1314" s="85" t="s">
        <v>292</v>
      </c>
      <c r="C1314" s="85" t="s">
        <v>293</v>
      </c>
      <c r="D1314" s="85" t="s">
        <v>319</v>
      </c>
      <c r="E1314" s="85" t="s">
        <v>320</v>
      </c>
      <c r="F1314" s="85" t="s">
        <v>321</v>
      </c>
      <c r="G1314" s="85" t="s">
        <v>329</v>
      </c>
      <c r="H1314" s="86" t="s">
        <v>16</v>
      </c>
      <c r="I1314" s="87">
        <v>25</v>
      </c>
      <c r="J1314" s="88">
        <v>6.5545283865750276E-3</v>
      </c>
      <c r="K1314" s="88">
        <v>7.2974260227637979E-3</v>
      </c>
      <c r="L1314" s="88">
        <v>7.1878808597304741E-3</v>
      </c>
      <c r="M1314" s="88">
        <v>7.6217391515218894E-3</v>
      </c>
      <c r="N1314" s="88">
        <v>6.5491792422357562E-3</v>
      </c>
      <c r="O1314" s="88">
        <v>6.7461890242568852E-3</v>
      </c>
      <c r="P1314" s="88">
        <v>7.1646546170464811E-3</v>
      </c>
      <c r="Q1314" s="88">
        <v>7.7533839471648127E-3</v>
      </c>
      <c r="R1314" s="88">
        <v>7.9805026814750036E-3</v>
      </c>
      <c r="S1314" s="88">
        <v>7.6370406324423028E-3</v>
      </c>
      <c r="T1314" s="88">
        <v>6.7974955029306578E-3</v>
      </c>
      <c r="U1314" s="88">
        <v>6.8525420248175192E-3</v>
      </c>
      <c r="V1314" s="88">
        <v>8.3448426980548464E-3</v>
      </c>
      <c r="W1314" s="88">
        <v>7.7361420933166761E-3</v>
      </c>
      <c r="X1314" s="88">
        <v>7.4340317292249788E-3</v>
      </c>
      <c r="Y1314" s="88">
        <v>7.5155352898751545E-3</v>
      </c>
      <c r="Z1314" s="88">
        <v>7.6379630614173098E-3</v>
      </c>
      <c r="AA1314" s="88">
        <v>7.3245924161243247E-3</v>
      </c>
      <c r="AB1314" s="88">
        <v>7.4695402802794396E-3</v>
      </c>
      <c r="AC1314" s="88">
        <v>7.309744815727064E-3</v>
      </c>
      <c r="AD1314" s="88">
        <v>7.2454514766553506E-3</v>
      </c>
      <c r="AE1314" s="88">
        <v>7.118104366893226E-3</v>
      </c>
      <c r="AF1314" s="88">
        <v>7.2422581441654813E-3</v>
      </c>
      <c r="AG1314" s="88">
        <v>6.9921273481122152E-3</v>
      </c>
      <c r="AH1314" s="88">
        <v>6.6943575706248639E-3</v>
      </c>
    </row>
    <row r="1315" spans="1:34" ht="14.25" x14ac:dyDescent="0.25">
      <c r="A1315" s="85" t="s">
        <v>10</v>
      </c>
      <c r="B1315" s="85" t="s">
        <v>292</v>
      </c>
      <c r="C1315" s="85" t="s">
        <v>293</v>
      </c>
      <c r="D1315" s="85" t="s">
        <v>319</v>
      </c>
      <c r="E1315" s="85" t="s">
        <v>320</v>
      </c>
      <c r="F1315" s="85" t="s">
        <v>321</v>
      </c>
      <c r="G1315" s="85" t="s">
        <v>329</v>
      </c>
      <c r="H1315" s="86" t="s">
        <v>18</v>
      </c>
      <c r="I1315" s="87">
        <v>298</v>
      </c>
      <c r="J1315" s="88">
        <v>1.6967000683851378E-3</v>
      </c>
      <c r="K1315" s="88">
        <v>1.7597013469318034E-3</v>
      </c>
      <c r="L1315" s="88">
        <v>1.8143578700701864E-3</v>
      </c>
      <c r="M1315" s="88">
        <v>1.8457761205565965E-3</v>
      </c>
      <c r="N1315" s="88">
        <v>1.6553842163013386E-3</v>
      </c>
      <c r="O1315" s="88">
        <v>1.7327483918462292E-3</v>
      </c>
      <c r="P1315" s="88">
        <v>1.7846941532407882E-3</v>
      </c>
      <c r="Q1315" s="88">
        <v>1.7720659864384376E-3</v>
      </c>
      <c r="R1315" s="88">
        <v>1.7238022513872632E-3</v>
      </c>
      <c r="S1315" s="88">
        <v>1.6928132654690114E-3</v>
      </c>
      <c r="T1315" s="88">
        <v>1.6399181672732822E-3</v>
      </c>
      <c r="U1315" s="88">
        <v>1.6416630253104304E-3</v>
      </c>
      <c r="V1315" s="88">
        <v>1.803397834406994E-3</v>
      </c>
      <c r="W1315" s="88">
        <v>1.6781093258618112E-3</v>
      </c>
      <c r="X1315" s="88">
        <v>1.6123595774237003E-3</v>
      </c>
      <c r="Y1315" s="88">
        <v>1.6300368017610448E-3</v>
      </c>
      <c r="Z1315" s="88">
        <v>1.6565900365572614E-3</v>
      </c>
      <c r="AA1315" s="88">
        <v>1.5886233961627545E-3</v>
      </c>
      <c r="AB1315" s="88">
        <v>1.6200609909309937E-3</v>
      </c>
      <c r="AC1315" s="88">
        <v>1.5854031152204265E-3</v>
      </c>
      <c r="AD1315" s="88">
        <v>1.57145859832937E-3</v>
      </c>
      <c r="AE1315" s="88">
        <v>1.5438384132721839E-3</v>
      </c>
      <c r="AF1315" s="88">
        <v>1.5707659996949447E-3</v>
      </c>
      <c r="AG1315" s="88">
        <v>1.5165153858537866E-3</v>
      </c>
      <c r="AH1315" s="88">
        <v>1.4519324018033393E-3</v>
      </c>
    </row>
    <row r="1316" spans="1:34" ht="14.25" x14ac:dyDescent="0.25">
      <c r="A1316" s="85" t="s">
        <v>10</v>
      </c>
      <c r="B1316" s="85" t="s">
        <v>292</v>
      </c>
      <c r="C1316" s="85" t="s">
        <v>293</v>
      </c>
      <c r="D1316" s="85" t="s">
        <v>319</v>
      </c>
      <c r="E1316" s="85" t="s">
        <v>320</v>
      </c>
      <c r="F1316" s="85" t="s">
        <v>321</v>
      </c>
      <c r="G1316" s="85" t="s">
        <v>330</v>
      </c>
      <c r="H1316" s="86" t="s">
        <v>16</v>
      </c>
      <c r="I1316" s="87">
        <v>25</v>
      </c>
      <c r="J1316" s="88">
        <v>2.3344645874273052E-3</v>
      </c>
      <c r="K1316" s="88">
        <v>2.3112163234702502E-3</v>
      </c>
      <c r="L1316" s="88">
        <v>2.3055607222971395E-3</v>
      </c>
      <c r="M1316" s="88">
        <v>2.2283884613256083E-3</v>
      </c>
      <c r="N1316" s="88">
        <v>2.0744944163627464E-3</v>
      </c>
      <c r="O1316" s="88">
        <v>2.007177000056429E-3</v>
      </c>
      <c r="P1316" s="88">
        <v>1.9294241276250016E-3</v>
      </c>
      <c r="Q1316" s="88">
        <v>1.9827871934274708E-3</v>
      </c>
      <c r="R1316" s="88">
        <v>2.0177187010090121E-3</v>
      </c>
      <c r="S1316" s="88">
        <v>2.0042826331239392E-3</v>
      </c>
      <c r="T1316" s="88">
        <v>1.9710214983096599E-3</v>
      </c>
      <c r="U1316" s="88">
        <v>1.9814502313412496E-3</v>
      </c>
      <c r="V1316" s="88">
        <v>2.0164418585644755E-3</v>
      </c>
      <c r="W1316" s="88">
        <v>2.0015581232868001E-3</v>
      </c>
      <c r="X1316" s="88">
        <v>2.0338604651845586E-3</v>
      </c>
      <c r="Y1316" s="88">
        <v>2.0338604651845586E-3</v>
      </c>
      <c r="Z1316" s="88">
        <v>2.0224342827958809E-3</v>
      </c>
      <c r="AA1316" s="88">
        <v>2.0052950092128655E-3</v>
      </c>
      <c r="AB1316" s="88">
        <v>1.9881557356298497E-3</v>
      </c>
      <c r="AC1316" s="88">
        <v>1.9767295532411725E-3</v>
      </c>
      <c r="AD1316" s="88">
        <v>1.9710164620468339E-3</v>
      </c>
      <c r="AE1316" s="88">
        <v>1.9653033708524948E-3</v>
      </c>
      <c r="AF1316" s="88">
        <v>1.9653033708524948E-3</v>
      </c>
      <c r="AG1316" s="88">
        <v>1.9698738438079658E-3</v>
      </c>
      <c r="AH1316" s="88">
        <v>1.953877188463818E-3</v>
      </c>
    </row>
    <row r="1317" spans="1:34" ht="14.25" x14ac:dyDescent="0.25">
      <c r="A1317" s="85" t="s">
        <v>10</v>
      </c>
      <c r="B1317" s="85" t="s">
        <v>292</v>
      </c>
      <c r="C1317" s="85" t="s">
        <v>293</v>
      </c>
      <c r="D1317" s="85" t="s">
        <v>319</v>
      </c>
      <c r="E1317" s="85" t="s">
        <v>320</v>
      </c>
      <c r="F1317" s="85" t="s">
        <v>321</v>
      </c>
      <c r="G1317" s="85" t="s">
        <v>331</v>
      </c>
      <c r="H1317" s="86" t="s">
        <v>16</v>
      </c>
      <c r="I1317" s="87">
        <v>25</v>
      </c>
      <c r="J1317" s="88">
        <v>3.7603995967910143E-4</v>
      </c>
      <c r="K1317" s="88">
        <v>3.7122574533449484E-4</v>
      </c>
      <c r="L1317" s="88">
        <v>3.6348821715641701E-4</v>
      </c>
      <c r="M1317" s="88">
        <v>3.6967241323444794E-4</v>
      </c>
      <c r="N1317" s="88">
        <v>3.3310668663056345E-4</v>
      </c>
      <c r="O1317" s="88">
        <v>3.4874059486466105E-4</v>
      </c>
      <c r="P1317" s="88">
        <v>3.5908283147239049E-4</v>
      </c>
      <c r="Q1317" s="88">
        <v>3.8962979896792763E-4</v>
      </c>
      <c r="R1317" s="88">
        <v>3.9024415662537737E-4</v>
      </c>
      <c r="S1317" s="88">
        <v>3.833329933299939E-4</v>
      </c>
      <c r="T1317" s="88">
        <v>3.7127800526225619E-4</v>
      </c>
      <c r="U1317" s="88">
        <v>3.7168473019519598E-4</v>
      </c>
      <c r="V1317" s="88">
        <v>4.0820520641993407E-4</v>
      </c>
      <c r="W1317" s="88">
        <v>3.798852936351823E-4</v>
      </c>
      <c r="X1317" s="88">
        <v>3.6936229354939061E-4</v>
      </c>
      <c r="Y1317" s="88">
        <v>3.7785121385523133E-4</v>
      </c>
      <c r="Z1317" s="88">
        <v>3.84006395130092E-4</v>
      </c>
      <c r="AA1317" s="88">
        <v>3.5967603841729443E-4</v>
      </c>
      <c r="AB1317" s="88">
        <v>3.6679374143672698E-4</v>
      </c>
      <c r="AC1317" s="88">
        <v>3.5894694309191724E-4</v>
      </c>
      <c r="AD1317" s="88">
        <v>3.5578980175487469E-4</v>
      </c>
      <c r="AE1317" s="88">
        <v>3.4953638841240658E-4</v>
      </c>
      <c r="AF1317" s="88">
        <v>3.5563299232247868E-4</v>
      </c>
      <c r="AG1317" s="88">
        <v>3.4335025374817213E-4</v>
      </c>
      <c r="AH1317" s="88">
        <v>3.2872819045202489E-4</v>
      </c>
    </row>
    <row r="1318" spans="1:34" ht="14.25" x14ac:dyDescent="0.25">
      <c r="A1318" s="85" t="s">
        <v>10</v>
      </c>
      <c r="B1318" s="85" t="s">
        <v>292</v>
      </c>
      <c r="C1318" s="85" t="s">
        <v>293</v>
      </c>
      <c r="D1318" s="85" t="s">
        <v>319</v>
      </c>
      <c r="E1318" s="85" t="s">
        <v>320</v>
      </c>
      <c r="F1318" s="85" t="s">
        <v>321</v>
      </c>
      <c r="G1318" s="85" t="s">
        <v>332</v>
      </c>
      <c r="H1318" s="86" t="s">
        <v>16</v>
      </c>
      <c r="I1318" s="87">
        <v>25</v>
      </c>
      <c r="J1318" s="88">
        <v>5.5859579956950019E-2</v>
      </c>
      <c r="K1318" s="88">
        <v>5.8282195899255221E-2</v>
      </c>
      <c r="L1318" s="88">
        <v>6.1420182143429328E-2</v>
      </c>
      <c r="M1318" s="88">
        <v>6.2619995962274314E-2</v>
      </c>
      <c r="N1318" s="88">
        <v>6.1700115516033875E-2</v>
      </c>
      <c r="O1318" s="88">
        <v>6.3425212308782536E-2</v>
      </c>
      <c r="P1318" s="88">
        <v>6.5055299933920313E-2</v>
      </c>
      <c r="Q1318" s="88">
        <v>7.169031873976428E-2</v>
      </c>
      <c r="R1318" s="88">
        <v>7.2953314042982387E-2</v>
      </c>
      <c r="S1318" s="88">
        <v>7.2467515066429539E-2</v>
      </c>
      <c r="T1318" s="88">
        <v>7.1264914321182329E-2</v>
      </c>
      <c r="U1318" s="88">
        <v>7.164197909019282E-2</v>
      </c>
      <c r="V1318" s="88">
        <v>7.2907148099339208E-2</v>
      </c>
      <c r="W1318" s="88">
        <v>7.2369006775029804E-2</v>
      </c>
      <c r="X1318" s="88">
        <v>7.3536941082032986E-2</v>
      </c>
      <c r="Y1318" s="88">
        <v>7.3536941082033E-2</v>
      </c>
      <c r="Z1318" s="88">
        <v>7.3123812199549679E-2</v>
      </c>
      <c r="AA1318" s="88">
        <v>7.2504118875824697E-2</v>
      </c>
      <c r="AB1318" s="88">
        <v>7.1884425552099687E-2</v>
      </c>
      <c r="AC1318" s="88">
        <v>7.1471296669616352E-2</v>
      </c>
      <c r="AD1318" s="88">
        <v>7.1264732228374691E-2</v>
      </c>
      <c r="AE1318" s="88">
        <v>7.1058167787133031E-2</v>
      </c>
      <c r="AF1318" s="88">
        <v>7.1058167787133031E-2</v>
      </c>
      <c r="AG1318" s="88">
        <v>7.1223419340126354E-2</v>
      </c>
      <c r="AH1318" s="88">
        <v>7.064503890464971E-2</v>
      </c>
    </row>
    <row r="1319" spans="1:34" ht="14.25" x14ac:dyDescent="0.25">
      <c r="A1319" s="85" t="s">
        <v>10</v>
      </c>
      <c r="B1319" s="85" t="s">
        <v>292</v>
      </c>
      <c r="C1319" s="85" t="s">
        <v>293</v>
      </c>
      <c r="D1319" s="85" t="s">
        <v>319</v>
      </c>
      <c r="E1319" s="85" t="s">
        <v>320</v>
      </c>
      <c r="F1319" s="85" t="s">
        <v>321</v>
      </c>
      <c r="G1319" s="85" t="s">
        <v>332</v>
      </c>
      <c r="H1319" s="86" t="s">
        <v>18</v>
      </c>
      <c r="I1319" s="87">
        <v>298</v>
      </c>
      <c r="J1319" s="88">
        <v>8.1216096059746862E-2</v>
      </c>
      <c r="K1319" s="88">
        <v>8.4821313441136997E-2</v>
      </c>
      <c r="L1319" s="88">
        <v>8.9183547271407343E-2</v>
      </c>
      <c r="M1319" s="88">
        <v>9.1084086834851002E-2</v>
      </c>
      <c r="N1319" s="88">
        <v>8.9026751074901905E-2</v>
      </c>
      <c r="O1319" s="88">
        <v>9.1362244335819215E-2</v>
      </c>
      <c r="P1319" s="88">
        <v>9.347057684822091E-2</v>
      </c>
      <c r="Q1319" s="88">
        <v>9.4006420605711447E-2</v>
      </c>
      <c r="R1319" s="88">
        <v>9.2740019511580618E-2</v>
      </c>
      <c r="S1319" s="88">
        <v>9.2325511999335225E-2</v>
      </c>
      <c r="T1319" s="88">
        <v>9.0210066583659931E-2</v>
      </c>
      <c r="U1319" s="88">
        <v>9.0459638460635081E-2</v>
      </c>
      <c r="V1319" s="88">
        <v>9.2046456653517933E-2</v>
      </c>
      <c r="W1319" s="88">
        <v>9.1521974958059041E-2</v>
      </c>
      <c r="X1319" s="88">
        <v>9.2660262987374661E-2</v>
      </c>
      <c r="Y1319" s="88">
        <v>9.2660262987374661E-2</v>
      </c>
      <c r="Z1319" s="88">
        <v>9.2139699712164694E-2</v>
      </c>
      <c r="AA1319" s="88">
        <v>9.1358854799349729E-2</v>
      </c>
      <c r="AB1319" s="88">
        <v>9.0578009886534777E-2</v>
      </c>
      <c r="AC1319" s="88">
        <v>9.0057446611324782E-2</v>
      </c>
      <c r="AD1319" s="88">
        <v>8.9797164973719812E-2</v>
      </c>
      <c r="AE1319" s="88">
        <v>8.95368833361148E-2</v>
      </c>
      <c r="AF1319" s="88">
        <v>8.95368833361148E-2</v>
      </c>
      <c r="AG1319" s="88">
        <v>8.9745108646198807E-2</v>
      </c>
      <c r="AH1319" s="88">
        <v>8.901632006090486E-2</v>
      </c>
    </row>
    <row r="1320" spans="1:34" ht="14.25" x14ac:dyDescent="0.25">
      <c r="A1320" s="85" t="s">
        <v>10</v>
      </c>
      <c r="B1320" s="85" t="s">
        <v>292</v>
      </c>
      <c r="C1320" s="85" t="s">
        <v>293</v>
      </c>
      <c r="D1320" s="85" t="s">
        <v>319</v>
      </c>
      <c r="E1320" s="85" t="s">
        <v>320</v>
      </c>
      <c r="F1320" s="85" t="s">
        <v>333</v>
      </c>
      <c r="G1320" s="85" t="s">
        <v>334</v>
      </c>
      <c r="H1320" s="86" t="s">
        <v>16</v>
      </c>
      <c r="I1320" s="87">
        <v>25</v>
      </c>
      <c r="J1320" s="88">
        <v>7.5466975951772744E-3</v>
      </c>
      <c r="K1320" s="88">
        <v>7.8126282555549906E-3</v>
      </c>
      <c r="L1320" s="88">
        <v>8.4919036216254806E-3</v>
      </c>
      <c r="M1320" s="88">
        <v>9.3934407570794264E-3</v>
      </c>
      <c r="N1320" s="88">
        <v>8.9922649195324361E-3</v>
      </c>
      <c r="O1320" s="88">
        <v>9.4038308581449407E-3</v>
      </c>
      <c r="P1320" s="88">
        <v>9.9552689311691849E-3</v>
      </c>
      <c r="Q1320" s="88">
        <v>9.681368001784511E-3</v>
      </c>
      <c r="R1320" s="88">
        <v>9.4354585076377017E-3</v>
      </c>
      <c r="S1320" s="88">
        <v>8.8124818250280342E-3</v>
      </c>
      <c r="T1320" s="88">
        <v>8.6219385254767793E-3</v>
      </c>
      <c r="U1320" s="88">
        <v>8.748362740595813E-3</v>
      </c>
      <c r="V1320" s="88">
        <v>9.0768022238253594E-3</v>
      </c>
      <c r="W1320" s="88">
        <v>8.8577401466577391E-3</v>
      </c>
      <c r="X1320" s="88">
        <v>9.4608068579902522E-3</v>
      </c>
      <c r="Y1320" s="88">
        <v>8.0729714729960139E-3</v>
      </c>
      <c r="Z1320" s="88">
        <v>8.2016921976192769E-3</v>
      </c>
      <c r="AA1320" s="88">
        <v>8.6409738735263343E-3</v>
      </c>
      <c r="AB1320" s="88">
        <v>9.5064432180011222E-3</v>
      </c>
      <c r="AC1320" s="88">
        <v>1.0404313167784856E-2</v>
      </c>
      <c r="AD1320" s="88">
        <v>1.0587977245559576E-2</v>
      </c>
      <c r="AE1320" s="88">
        <v>1.125461671766389E-2</v>
      </c>
      <c r="AF1320" s="88">
        <v>1.1375244123406186E-2</v>
      </c>
      <c r="AG1320" s="88">
        <v>1.0992083072019886E-2</v>
      </c>
      <c r="AH1320" s="88">
        <v>8.5603931561945724E-3</v>
      </c>
    </row>
    <row r="1321" spans="1:34" ht="14.25" x14ac:dyDescent="0.25">
      <c r="A1321" s="85" t="s">
        <v>10</v>
      </c>
      <c r="B1321" s="85" t="s">
        <v>292</v>
      </c>
      <c r="C1321" s="85" t="s">
        <v>293</v>
      </c>
      <c r="D1321" s="85" t="s">
        <v>319</v>
      </c>
      <c r="E1321" s="85" t="s">
        <v>320</v>
      </c>
      <c r="F1321" s="85" t="s">
        <v>333</v>
      </c>
      <c r="G1321" s="85" t="s">
        <v>334</v>
      </c>
      <c r="H1321" s="86" t="s">
        <v>18</v>
      </c>
      <c r="I1321" s="87">
        <v>298</v>
      </c>
      <c r="J1321" s="88">
        <v>7.7705262401296854E-2</v>
      </c>
      <c r="K1321" s="88">
        <v>7.9575961305140414E-2</v>
      </c>
      <c r="L1321" s="88">
        <v>8.7057397581326135E-2</v>
      </c>
      <c r="M1321" s="88">
        <v>9.5137928834753069E-2</v>
      </c>
      <c r="N1321" s="88">
        <v>9.1162151484894899E-2</v>
      </c>
      <c r="O1321" s="88">
        <v>9.5520988480320118E-2</v>
      </c>
      <c r="P1321" s="88">
        <v>0.10178586093159346</v>
      </c>
      <c r="Q1321" s="88">
        <v>9.8786088950833573E-2</v>
      </c>
      <c r="R1321" s="88">
        <v>9.6805995233592318E-2</v>
      </c>
      <c r="S1321" s="88">
        <v>9.0782843960590665E-2</v>
      </c>
      <c r="T1321" s="88">
        <v>8.8144324245272312E-2</v>
      </c>
      <c r="U1321" s="88">
        <v>8.9579659335979972E-2</v>
      </c>
      <c r="V1321" s="88">
        <v>9.358076844794759E-2</v>
      </c>
      <c r="W1321" s="88">
        <v>9.1322264074530729E-2</v>
      </c>
      <c r="X1321" s="88">
        <v>9.7539811276753291E-2</v>
      </c>
      <c r="Y1321" s="88">
        <v>8.3231390909709199E-2</v>
      </c>
      <c r="Z1321" s="88">
        <v>8.4558486513247072E-2</v>
      </c>
      <c r="AA1321" s="88">
        <v>8.9087429171993249E-2</v>
      </c>
      <c r="AB1321" s="88">
        <v>9.8010316806528344E-2</v>
      </c>
      <c r="AC1321" s="88">
        <v>0.10726725088916507</v>
      </c>
      <c r="AD1321" s="88">
        <v>0.10916080603233297</v>
      </c>
      <c r="AE1321" s="88">
        <v>0.11603378095664106</v>
      </c>
      <c r="AF1321" s="88">
        <v>0.11727743538987483</v>
      </c>
      <c r="AG1321" s="88">
        <v>0.11332708980077132</v>
      </c>
      <c r="AH1321" s="88">
        <v>8.8256651408630801E-2</v>
      </c>
    </row>
    <row r="1322" spans="1:34" ht="14.25" x14ac:dyDescent="0.25">
      <c r="A1322" s="85" t="s">
        <v>10</v>
      </c>
      <c r="B1322" s="85" t="s">
        <v>292</v>
      </c>
      <c r="C1322" s="85" t="s">
        <v>293</v>
      </c>
      <c r="D1322" s="85" t="s">
        <v>319</v>
      </c>
      <c r="E1322" s="85" t="s">
        <v>320</v>
      </c>
      <c r="F1322" s="85" t="s">
        <v>333</v>
      </c>
      <c r="G1322" s="85" t="s">
        <v>335</v>
      </c>
      <c r="H1322" s="86" t="s">
        <v>16</v>
      </c>
      <c r="I1322" s="87">
        <v>25</v>
      </c>
      <c r="J1322" s="88">
        <v>1.2989118181973847E-2</v>
      </c>
      <c r="K1322" s="88">
        <v>1.3227944572791884E-2</v>
      </c>
      <c r="L1322" s="88">
        <v>1.4800164429199023E-2</v>
      </c>
      <c r="M1322" s="88">
        <v>1.6536712002355406E-2</v>
      </c>
      <c r="N1322" s="88">
        <v>1.5521729660244449E-2</v>
      </c>
      <c r="O1322" s="88">
        <v>1.6349842246223757E-2</v>
      </c>
      <c r="P1322" s="88">
        <v>1.7576868629112882E-2</v>
      </c>
      <c r="Q1322" s="88">
        <v>1.7287370030513175E-2</v>
      </c>
      <c r="R1322" s="88">
        <v>1.6984960850629331E-2</v>
      </c>
      <c r="S1322" s="88">
        <v>1.6047676796445115E-2</v>
      </c>
      <c r="T1322" s="88">
        <v>1.5533283891298367E-2</v>
      </c>
      <c r="U1322" s="88">
        <v>1.5407193951210948E-2</v>
      </c>
      <c r="V1322" s="88">
        <v>1.5972663395393306E-2</v>
      </c>
      <c r="W1322" s="88">
        <v>1.5893501151564866E-2</v>
      </c>
      <c r="X1322" s="88">
        <v>1.7747929038942147E-2</v>
      </c>
      <c r="Y1322" s="88">
        <v>1.5444962843738726E-2</v>
      </c>
      <c r="Z1322" s="88">
        <v>1.6194332614175744E-2</v>
      </c>
      <c r="AA1322" s="88">
        <v>1.6754852513917683E-2</v>
      </c>
      <c r="AB1322" s="88">
        <v>1.7436643527236596E-2</v>
      </c>
      <c r="AC1322" s="88">
        <v>1.8891330879275275E-2</v>
      </c>
      <c r="AD1322" s="88">
        <v>1.8971651035695397E-2</v>
      </c>
      <c r="AE1322" s="88">
        <v>2.0077970287280259E-2</v>
      </c>
      <c r="AF1322" s="88">
        <v>1.9940435150168578E-2</v>
      </c>
      <c r="AG1322" s="88">
        <v>1.926876621591532E-2</v>
      </c>
      <c r="AH1322" s="88">
        <v>1.5423887369818676E-2</v>
      </c>
    </row>
    <row r="1323" spans="1:34" ht="14.25" x14ac:dyDescent="0.25">
      <c r="A1323" s="85" t="s">
        <v>10</v>
      </c>
      <c r="B1323" s="85" t="s">
        <v>292</v>
      </c>
      <c r="C1323" s="85" t="s">
        <v>293</v>
      </c>
      <c r="D1323" s="85" t="s">
        <v>319</v>
      </c>
      <c r="E1323" s="85" t="s">
        <v>320</v>
      </c>
      <c r="F1323" s="85" t="s">
        <v>333</v>
      </c>
      <c r="G1323" s="85" t="s">
        <v>335</v>
      </c>
      <c r="H1323" s="86" t="s">
        <v>18</v>
      </c>
      <c r="I1323" s="87">
        <v>298</v>
      </c>
      <c r="J1323" s="88">
        <v>0.14080193559287008</v>
      </c>
      <c r="K1323" s="88">
        <v>0.14208887772259859</v>
      </c>
      <c r="L1323" s="88">
        <v>0.16018987656952344</v>
      </c>
      <c r="M1323" s="88">
        <v>0.1772204036775798</v>
      </c>
      <c r="N1323" s="88">
        <v>0.16610568567751149</v>
      </c>
      <c r="O1323" s="88">
        <v>0.17497666618783042</v>
      </c>
      <c r="P1323" s="88">
        <v>0.18927044106580601</v>
      </c>
      <c r="Q1323" s="88">
        <v>0.18619347295266542</v>
      </c>
      <c r="R1323" s="88">
        <v>0.1836147287637801</v>
      </c>
      <c r="S1323" s="88">
        <v>0.17395498840297413</v>
      </c>
      <c r="T1323" s="88">
        <v>0.16752825754166095</v>
      </c>
      <c r="U1323" s="88">
        <v>0.16628507574018767</v>
      </c>
      <c r="V1323" s="88">
        <v>0.17357190343659448</v>
      </c>
      <c r="W1323" s="88">
        <v>0.17271166234833754</v>
      </c>
      <c r="X1323" s="88">
        <v>0.19286337845416934</v>
      </c>
      <c r="Y1323" s="88">
        <v>0.16783748163555384</v>
      </c>
      <c r="Z1323" s="88">
        <v>0.17598074079107515</v>
      </c>
      <c r="AA1323" s="88">
        <v>0.18207180422263516</v>
      </c>
      <c r="AB1323" s="88">
        <v>0.18948069784283497</v>
      </c>
      <c r="AC1323" s="88">
        <v>0.20528850937358539</v>
      </c>
      <c r="AD1323" s="88">
        <v>0.20616133327834416</v>
      </c>
      <c r="AE1323" s="88">
        <v>0.21818349473962659</v>
      </c>
      <c r="AF1323" s="88">
        <v>0.2166889264921813</v>
      </c>
      <c r="AG1323" s="88">
        <v>0.20939002758524067</v>
      </c>
      <c r="AH1323" s="88">
        <v>0.16760845845804259</v>
      </c>
    </row>
    <row r="1324" spans="1:34" ht="14.25" x14ac:dyDescent="0.25">
      <c r="A1324" s="85" t="s">
        <v>10</v>
      </c>
      <c r="B1324" s="85" t="s">
        <v>292</v>
      </c>
      <c r="C1324" s="85" t="s">
        <v>293</v>
      </c>
      <c r="D1324" s="85" t="s">
        <v>319</v>
      </c>
      <c r="E1324" s="85" t="s">
        <v>320</v>
      </c>
      <c r="F1324" s="85" t="s">
        <v>333</v>
      </c>
      <c r="G1324" s="85" t="s">
        <v>336</v>
      </c>
      <c r="H1324" s="86" t="s">
        <v>16</v>
      </c>
      <c r="I1324" s="87">
        <v>25</v>
      </c>
      <c r="J1324" s="88">
        <v>2.4216172739958642E-3</v>
      </c>
      <c r="K1324" s="88">
        <v>2.6793979807571756E-3</v>
      </c>
      <c r="L1324" s="88">
        <v>2.9450926234023669E-3</v>
      </c>
      <c r="M1324" s="88">
        <v>3.3820954977345761E-3</v>
      </c>
      <c r="N1324" s="88">
        <v>3.0360227578861273E-3</v>
      </c>
      <c r="O1324" s="88">
        <v>3.1288900267029771E-3</v>
      </c>
      <c r="P1324" s="88">
        <v>3.462861143597762E-3</v>
      </c>
      <c r="Q1324" s="88">
        <v>3.4957077580172152E-3</v>
      </c>
      <c r="R1324" s="88">
        <v>3.4079434265740409E-3</v>
      </c>
      <c r="S1324" s="88">
        <v>3.1445725640534801E-3</v>
      </c>
      <c r="T1324" s="88">
        <v>2.8723425208033717E-3</v>
      </c>
      <c r="U1324" s="88">
        <v>2.9082979914647027E-3</v>
      </c>
      <c r="V1324" s="88">
        <v>3.3311621268077244E-3</v>
      </c>
      <c r="W1324" s="88">
        <v>3.250766930692824E-3</v>
      </c>
      <c r="X1324" s="88">
        <v>3.4720907999577313E-3</v>
      </c>
      <c r="Y1324" s="88">
        <v>2.96275892748381E-3</v>
      </c>
      <c r="Z1324" s="88">
        <v>3.0099990889665335E-3</v>
      </c>
      <c r="AA1324" s="88">
        <v>3.1712142885156878E-3</v>
      </c>
      <c r="AB1324" s="88">
        <v>3.488839221959758E-3</v>
      </c>
      <c r="AC1324" s="88">
        <v>3.8183550908488587E-3</v>
      </c>
      <c r="AD1324" s="88">
        <v>3.885759315910885E-3</v>
      </c>
      <c r="AE1324" s="88">
        <v>4.1304142182596419E-3</v>
      </c>
      <c r="AF1324" s="88">
        <v>4.1746841533706058E-3</v>
      </c>
      <c r="AG1324" s="88">
        <v>4.0340650728429321E-3</v>
      </c>
      <c r="AH1324" s="88">
        <v>3.1416413808872754E-3</v>
      </c>
    </row>
    <row r="1325" spans="1:34" ht="14.25" x14ac:dyDescent="0.25">
      <c r="A1325" s="85" t="s">
        <v>10</v>
      </c>
      <c r="B1325" s="85" t="s">
        <v>292</v>
      </c>
      <c r="C1325" s="85" t="s">
        <v>293</v>
      </c>
      <c r="D1325" s="85" t="s">
        <v>319</v>
      </c>
      <c r="E1325" s="85" t="s">
        <v>320</v>
      </c>
      <c r="F1325" s="85" t="s">
        <v>333</v>
      </c>
      <c r="G1325" s="85" t="s">
        <v>336</v>
      </c>
      <c r="H1325" s="86" t="s">
        <v>18</v>
      </c>
      <c r="I1325" s="87">
        <v>298</v>
      </c>
      <c r="J1325" s="88">
        <v>3.398154273808064E-4</v>
      </c>
      <c r="K1325" s="88">
        <v>3.4799624201119049E-4</v>
      </c>
      <c r="L1325" s="88">
        <v>3.8071355596201403E-4</v>
      </c>
      <c r="M1325" s="88">
        <v>4.1605079177451889E-4</v>
      </c>
      <c r="N1325" s="88">
        <v>3.9866418966338186E-4</v>
      </c>
      <c r="O1325" s="88">
        <v>4.177259624534155E-4</v>
      </c>
      <c r="P1325" s="88">
        <v>4.4512308130646646E-4</v>
      </c>
      <c r="Q1325" s="88">
        <v>4.3200468023315783E-4</v>
      </c>
      <c r="R1325" s="88">
        <v>4.2334546756229129E-4</v>
      </c>
      <c r="S1325" s="88">
        <v>3.9700542750883684E-4</v>
      </c>
      <c r="T1325" s="88">
        <v>3.8546683054633933E-4</v>
      </c>
      <c r="U1325" s="88">
        <v>3.9174374142998924E-4</v>
      </c>
      <c r="V1325" s="88">
        <v>4.0924112269946855E-4</v>
      </c>
      <c r="W1325" s="88">
        <v>3.9936438327182778E-4</v>
      </c>
      <c r="X1325" s="88">
        <v>4.2655454252863931E-4</v>
      </c>
      <c r="Y1325" s="88">
        <v>3.6398192090796814E-4</v>
      </c>
      <c r="Z1325" s="88">
        <v>3.697854861460914E-4</v>
      </c>
      <c r="AA1325" s="88">
        <v>3.8959115358232026E-4</v>
      </c>
      <c r="AB1325" s="88">
        <v>4.2861212566708658E-4</v>
      </c>
      <c r="AC1325" s="88">
        <v>4.6909392721203129E-4</v>
      </c>
      <c r="AD1325" s="88">
        <v>4.773746952110076E-4</v>
      </c>
      <c r="AE1325" s="88">
        <v>5.0743112690053416E-4</v>
      </c>
      <c r="AF1325" s="88">
        <v>5.1286979282461076E-4</v>
      </c>
      <c r="AG1325" s="88">
        <v>4.9559440717916335E-4</v>
      </c>
      <c r="AH1325" s="88">
        <v>3.8595805214245219E-4</v>
      </c>
    </row>
    <row r="1326" spans="1:34" ht="14.25" x14ac:dyDescent="0.25">
      <c r="A1326" s="85" t="s">
        <v>10</v>
      </c>
      <c r="B1326" s="85" t="s">
        <v>292</v>
      </c>
      <c r="C1326" s="85" t="s">
        <v>293</v>
      </c>
      <c r="D1326" s="85" t="s">
        <v>319</v>
      </c>
      <c r="E1326" s="85" t="s">
        <v>320</v>
      </c>
      <c r="F1326" s="85" t="s">
        <v>333</v>
      </c>
      <c r="G1326" s="85" t="s">
        <v>337</v>
      </c>
      <c r="H1326" s="86" t="s">
        <v>16</v>
      </c>
      <c r="I1326" s="87">
        <v>25</v>
      </c>
      <c r="J1326" s="88">
        <v>4.2745812046338085E-3</v>
      </c>
      <c r="K1326" s="88">
        <v>4.6592506302384684E-3</v>
      </c>
      <c r="L1326" s="88">
        <v>5.260354582801911E-3</v>
      </c>
      <c r="M1326" s="88">
        <v>6.103947003549319E-3</v>
      </c>
      <c r="N1326" s="88">
        <v>5.380420649100515E-3</v>
      </c>
      <c r="O1326" s="88">
        <v>5.6088618812831234E-3</v>
      </c>
      <c r="P1326" s="88">
        <v>6.2912088875571584E-3</v>
      </c>
      <c r="Q1326" s="88">
        <v>6.4067193052272688E-3</v>
      </c>
      <c r="R1326" s="88">
        <v>6.2998131995987252E-3</v>
      </c>
      <c r="S1326" s="88">
        <v>5.8871161694526077E-3</v>
      </c>
      <c r="T1326" s="88">
        <v>5.3320620522142497E-3</v>
      </c>
      <c r="U1326" s="88">
        <v>5.278271938825527E-3</v>
      </c>
      <c r="V1326" s="88">
        <v>6.0396424428112248E-3</v>
      </c>
      <c r="W1326" s="88">
        <v>6.0097093229639536E-3</v>
      </c>
      <c r="X1326" s="88">
        <v>6.7109124409716128E-3</v>
      </c>
      <c r="Y1326" s="88">
        <v>5.8401063623234137E-3</v>
      </c>
      <c r="Z1326" s="88">
        <v>6.1234608260627814E-3</v>
      </c>
      <c r="AA1326" s="88">
        <v>6.3354066795951415E-3</v>
      </c>
      <c r="AB1326" s="88">
        <v>6.5932080142401678E-3</v>
      </c>
      <c r="AC1326" s="88">
        <v>7.1432597654670429E-3</v>
      </c>
      <c r="AD1326" s="88">
        <v>7.1736307194976701E-3</v>
      </c>
      <c r="AE1326" s="88">
        <v>7.5919562386529919E-3</v>
      </c>
      <c r="AF1326" s="88">
        <v>7.5399509449261427E-3</v>
      </c>
      <c r="AG1326" s="88">
        <v>7.2859770081809567E-3</v>
      </c>
      <c r="AH1326" s="88">
        <v>5.8321372263290625E-3</v>
      </c>
    </row>
    <row r="1327" spans="1:34" ht="14.25" x14ac:dyDescent="0.25">
      <c r="A1327" s="85" t="s">
        <v>10</v>
      </c>
      <c r="B1327" s="85" t="s">
        <v>292</v>
      </c>
      <c r="C1327" s="85" t="s">
        <v>293</v>
      </c>
      <c r="D1327" s="85" t="s">
        <v>319</v>
      </c>
      <c r="E1327" s="85" t="s">
        <v>320</v>
      </c>
      <c r="F1327" s="85" t="s">
        <v>333</v>
      </c>
      <c r="G1327" s="85" t="s">
        <v>337</v>
      </c>
      <c r="H1327" s="86" t="s">
        <v>18</v>
      </c>
      <c r="I1327" s="87">
        <v>298</v>
      </c>
      <c r="J1327" s="88">
        <v>5.9983410860368707E-4</v>
      </c>
      <c r="K1327" s="88">
        <v>6.0513657230310501E-4</v>
      </c>
      <c r="L1327" s="88">
        <v>6.8000859562982212E-4</v>
      </c>
      <c r="M1327" s="88">
        <v>7.5088121712632322E-4</v>
      </c>
      <c r="N1327" s="88">
        <v>7.06510197445047E-4</v>
      </c>
      <c r="O1327" s="88">
        <v>7.4881737856927351E-4</v>
      </c>
      <c r="P1327" s="88">
        <v>8.0868454409425581E-4</v>
      </c>
      <c r="Q1327" s="88">
        <v>7.9175174711062764E-4</v>
      </c>
      <c r="R1327" s="88">
        <v>7.825826402348213E-4</v>
      </c>
      <c r="S1327" s="88">
        <v>7.4325429737736822E-4</v>
      </c>
      <c r="T1327" s="88">
        <v>7.1555987653191709E-4</v>
      </c>
      <c r="U1327" s="88">
        <v>7.1097597415011331E-4</v>
      </c>
      <c r="V1327" s="88">
        <v>7.4198431655683045E-4</v>
      </c>
      <c r="W1327" s="88">
        <v>7.3830696219643656E-4</v>
      </c>
      <c r="X1327" s="88">
        <v>8.2445141879447634E-4</v>
      </c>
      <c r="Y1327" s="88">
        <v>7.1747083853042836E-4</v>
      </c>
      <c r="Z1327" s="88">
        <v>7.5228160259664049E-4</v>
      </c>
      <c r="AA1327" s="88">
        <v>7.7831965050582485E-4</v>
      </c>
      <c r="AB1327" s="88">
        <v>8.0999115240437008E-4</v>
      </c>
      <c r="AC1327" s="88">
        <v>8.7756630715392695E-4</v>
      </c>
      <c r="AD1327" s="88">
        <v>8.8129745047623017E-4</v>
      </c>
      <c r="AE1327" s="88">
        <v>9.326897269839547E-4</v>
      </c>
      <c r="AF1327" s="88">
        <v>9.2630075401268477E-4</v>
      </c>
      <c r="AG1327" s="88">
        <v>8.9509945697176089E-4</v>
      </c>
      <c r="AH1327" s="88">
        <v>7.1649181138100588E-4</v>
      </c>
    </row>
    <row r="1328" spans="1:34" ht="14.25" x14ac:dyDescent="0.25">
      <c r="A1328" s="85" t="s">
        <v>10</v>
      </c>
      <c r="B1328" s="85" t="s">
        <v>292</v>
      </c>
      <c r="C1328" s="85" t="s">
        <v>293</v>
      </c>
      <c r="D1328" s="85" t="s">
        <v>319</v>
      </c>
      <c r="E1328" s="85" t="s">
        <v>320</v>
      </c>
      <c r="F1328" s="85" t="s">
        <v>333</v>
      </c>
      <c r="G1328" s="85" t="s">
        <v>338</v>
      </c>
      <c r="H1328" s="86" t="s">
        <v>16</v>
      </c>
      <c r="I1328" s="87">
        <v>25</v>
      </c>
      <c r="J1328" s="88">
        <v>5.3633814185093963E-2</v>
      </c>
      <c r="K1328" s="88">
        <v>5.2954905144776319E-2</v>
      </c>
      <c r="L1328" s="88">
        <v>5.169893785710538E-2</v>
      </c>
      <c r="M1328" s="88">
        <v>5.1129031957704352E-2</v>
      </c>
      <c r="N1328" s="88">
        <v>5.0106117016098302E-2</v>
      </c>
      <c r="O1328" s="88">
        <v>5.0201665038332718E-2</v>
      </c>
      <c r="P1328" s="88">
        <v>4.7727989292265821E-2</v>
      </c>
      <c r="Q1328" s="88">
        <v>5.5874354931979196E-2</v>
      </c>
      <c r="R1328" s="88">
        <v>5.2282432114923401E-2</v>
      </c>
      <c r="S1328" s="88">
        <v>5.1883329579694971E-2</v>
      </c>
      <c r="T1328" s="88">
        <v>5.0286919438781275E-2</v>
      </c>
      <c r="U1328" s="88">
        <v>4.948871436832443E-2</v>
      </c>
      <c r="V1328" s="88">
        <v>5.0286919438781275E-2</v>
      </c>
      <c r="W1328" s="88">
        <v>4.8690509297867578E-2</v>
      </c>
      <c r="X1328" s="88">
        <v>4.7892304227410733E-2</v>
      </c>
      <c r="Y1328" s="88">
        <v>4.7094099156953888E-2</v>
      </c>
      <c r="Z1328" s="88">
        <v>4.7892304227410726E-2</v>
      </c>
      <c r="AA1328" s="88">
        <v>5.2282432114923373E-2</v>
      </c>
      <c r="AB1328" s="88">
        <v>5.3479739720608634E-2</v>
      </c>
      <c r="AC1328" s="88">
        <v>5.0286919438781261E-2</v>
      </c>
      <c r="AD1328" s="88">
        <v>5.228243211492338E-2</v>
      </c>
      <c r="AE1328" s="88">
        <v>5.2681534650151796E-2</v>
      </c>
      <c r="AF1328" s="88">
        <v>5.4277944791065479E-2</v>
      </c>
      <c r="AG1328" s="88">
        <v>5.2362252621969051E-2</v>
      </c>
      <c r="AH1328" s="88">
        <v>5.3479739720608627E-2</v>
      </c>
    </row>
    <row r="1329" spans="1:34" ht="14.25" x14ac:dyDescent="0.25">
      <c r="A1329" s="85" t="s">
        <v>10</v>
      </c>
      <c r="B1329" s="85" t="s">
        <v>292</v>
      </c>
      <c r="C1329" s="85" t="s">
        <v>293</v>
      </c>
      <c r="D1329" s="85" t="s">
        <v>319</v>
      </c>
      <c r="E1329" s="85" t="s">
        <v>320</v>
      </c>
      <c r="F1329" s="85" t="s">
        <v>333</v>
      </c>
      <c r="G1329" s="85" t="s">
        <v>339</v>
      </c>
      <c r="H1329" s="86" t="s">
        <v>16</v>
      </c>
      <c r="I1329" s="87">
        <v>25</v>
      </c>
      <c r="J1329" s="88">
        <v>4.8799141834347144E-3</v>
      </c>
      <c r="K1329" s="88">
        <v>4.8799141834347144E-3</v>
      </c>
      <c r="L1329" s="88">
        <v>4.5420318327871684E-3</v>
      </c>
      <c r="M1329" s="88">
        <v>4.6271968523044129E-3</v>
      </c>
      <c r="N1329" s="88">
        <v>4.6669382111419752E-3</v>
      </c>
      <c r="O1329" s="88">
        <v>5.0373258309447241E-3</v>
      </c>
      <c r="P1329" s="88">
        <v>5.4397840335888162E-3</v>
      </c>
      <c r="Q1329" s="88">
        <v>5.7774361066051331E-3</v>
      </c>
      <c r="R1329" s="88">
        <v>5.7774361066051331E-3</v>
      </c>
      <c r="S1329" s="88">
        <v>5.3647620989904794E-3</v>
      </c>
      <c r="T1329" s="88">
        <v>5.7774361066051331E-3</v>
      </c>
      <c r="U1329" s="88">
        <v>5.7774361066051331E-3</v>
      </c>
      <c r="V1329" s="88">
        <v>5.7774361066051331E-3</v>
      </c>
      <c r="W1329" s="88">
        <v>5.7774361066051331E-3</v>
      </c>
      <c r="X1329" s="88">
        <v>5.7774361066051331E-3</v>
      </c>
      <c r="Y1329" s="88">
        <v>5.7774361066051331E-3</v>
      </c>
      <c r="Z1329" s="88">
        <v>5.7774361066051331E-3</v>
      </c>
      <c r="AA1329" s="88">
        <v>5.7774361066051331E-3</v>
      </c>
      <c r="AB1329" s="88">
        <v>5.7774361066051331E-3</v>
      </c>
      <c r="AC1329" s="88">
        <v>4.9520880913758274E-3</v>
      </c>
      <c r="AD1329" s="88">
        <v>4.9520880913758274E-3</v>
      </c>
      <c r="AE1329" s="88">
        <v>4.9520880913758274E-3</v>
      </c>
      <c r="AF1329" s="88">
        <v>4.9520880913758274E-3</v>
      </c>
      <c r="AG1329" s="88">
        <v>4.7870184883299673E-3</v>
      </c>
      <c r="AH1329" s="88">
        <v>4.9520880913758274E-3</v>
      </c>
    </row>
    <row r="1330" spans="1:34" ht="14.25" x14ac:dyDescent="0.25">
      <c r="A1330" s="85" t="s">
        <v>10</v>
      </c>
      <c r="B1330" s="85" t="s">
        <v>292</v>
      </c>
      <c r="C1330" s="85" t="s">
        <v>293</v>
      </c>
      <c r="D1330" s="85" t="s">
        <v>319</v>
      </c>
      <c r="E1330" s="85" t="s">
        <v>320</v>
      </c>
      <c r="F1330" s="85" t="s">
        <v>333</v>
      </c>
      <c r="G1330" s="85" t="s">
        <v>340</v>
      </c>
      <c r="H1330" s="86" t="s">
        <v>16</v>
      </c>
      <c r="I1330" s="87">
        <v>25</v>
      </c>
      <c r="J1330" s="88">
        <v>1.5097597100614871E-2</v>
      </c>
      <c r="K1330" s="88">
        <v>1.5290788590319924E-2</v>
      </c>
      <c r="L1330" s="88">
        <v>1.5802577481335827E-2</v>
      </c>
      <c r="M1330" s="88">
        <v>1.6200463369343696E-2</v>
      </c>
      <c r="N1330" s="88">
        <v>1.653849621379376E-2</v>
      </c>
      <c r="O1330" s="88">
        <v>1.7005488298729797E-2</v>
      </c>
      <c r="P1330" s="88">
        <v>1.714798751040696E-2</v>
      </c>
      <c r="Q1330" s="88">
        <v>1.7641258451046717E-2</v>
      </c>
      <c r="R1330" s="88">
        <v>1.781882434774865E-2</v>
      </c>
      <c r="S1330" s="88">
        <v>1.7824432262291093E-2</v>
      </c>
      <c r="T1330" s="88">
        <v>1.7165788467690103E-2</v>
      </c>
      <c r="U1330" s="88">
        <v>1.7048876234404969E-2</v>
      </c>
      <c r="V1330" s="88">
        <v>1.7331077245929149E-2</v>
      </c>
      <c r="W1330" s="88">
        <v>1.7141272909290371E-2</v>
      </c>
      <c r="X1330" s="88">
        <v>1.7101715155006435E-2</v>
      </c>
      <c r="Y1330" s="88">
        <v>1.7005212119344696E-2</v>
      </c>
      <c r="Z1330" s="88">
        <v>1.7001300101413579E-2</v>
      </c>
      <c r="AA1330" s="88">
        <v>1.7275038227895431E-2</v>
      </c>
      <c r="AB1330" s="88">
        <v>1.7323242567225765E-2</v>
      </c>
      <c r="AC1330" s="88">
        <v>1.6946008543040996E-2</v>
      </c>
      <c r="AD1330" s="88">
        <v>1.7078865770573621E-2</v>
      </c>
      <c r="AE1330" s="88">
        <v>1.7114696485640069E-2</v>
      </c>
      <c r="AF1330" s="88">
        <v>1.7315791693267781E-2</v>
      </c>
      <c r="AG1330" s="88">
        <v>1.6918742084013009E-2</v>
      </c>
      <c r="AH1330" s="88">
        <v>1.6157072182421291E-2</v>
      </c>
    </row>
    <row r="1331" spans="1:34" ht="14.25" x14ac:dyDescent="0.25">
      <c r="A1331" s="85" t="s">
        <v>10</v>
      </c>
      <c r="B1331" s="85" t="s">
        <v>292</v>
      </c>
      <c r="C1331" s="85" t="s">
        <v>293</v>
      </c>
      <c r="D1331" s="85" t="s">
        <v>319</v>
      </c>
      <c r="E1331" s="85" t="s">
        <v>320</v>
      </c>
      <c r="F1331" s="85" t="s">
        <v>333</v>
      </c>
      <c r="G1331" s="85" t="s">
        <v>341</v>
      </c>
      <c r="H1331" s="86" t="s">
        <v>16</v>
      </c>
      <c r="I1331" s="87">
        <v>25</v>
      </c>
      <c r="J1331" s="88">
        <v>9.1745203682420014E-3</v>
      </c>
      <c r="K1331" s="88">
        <v>8.8455211703392413E-3</v>
      </c>
      <c r="L1331" s="88">
        <v>8.7397955760900852E-3</v>
      </c>
      <c r="M1331" s="88">
        <v>8.4941132873394536E-3</v>
      </c>
      <c r="N1331" s="88">
        <v>8.2761357003187444E-3</v>
      </c>
      <c r="O1331" s="88">
        <v>9.0613645796755564E-3</v>
      </c>
      <c r="P1331" s="88">
        <v>8.434424535749557E-3</v>
      </c>
      <c r="Q1331" s="88">
        <v>9.51702888453217E-3</v>
      </c>
      <c r="R1331" s="88">
        <v>9.0880984874646964E-3</v>
      </c>
      <c r="S1331" s="88">
        <v>9.5286546101384807E-3</v>
      </c>
      <c r="T1331" s="88">
        <v>1.066134468972053E-2</v>
      </c>
      <c r="U1331" s="88">
        <v>9.892198943528805E-3</v>
      </c>
      <c r="V1331" s="88">
        <v>1.0109159178627418E-2</v>
      </c>
      <c r="W1331" s="88">
        <v>1.0234454979586466E-2</v>
      </c>
      <c r="X1331" s="88">
        <v>1.0218323362276805E-2</v>
      </c>
      <c r="Y1331" s="88">
        <v>9.089333972119246E-3</v>
      </c>
      <c r="Z1331" s="88">
        <v>8.5996649827262042E-3</v>
      </c>
      <c r="AA1331" s="88">
        <v>9.3475041920049236E-3</v>
      </c>
      <c r="AB1331" s="88">
        <v>9.5179479495361707E-3</v>
      </c>
      <c r="AC1331" s="88">
        <v>9.864664205565872E-3</v>
      </c>
      <c r="AD1331" s="88">
        <v>9.944431260190182E-3</v>
      </c>
      <c r="AE1331" s="88">
        <v>1.0267120773095953E-2</v>
      </c>
      <c r="AF1331" s="88">
        <v>9.9302720421326641E-3</v>
      </c>
      <c r="AG1331" s="88">
        <v>9.3830236665496617E-3</v>
      </c>
      <c r="AH1331" s="88">
        <v>1.0801716866927746E-2</v>
      </c>
    </row>
    <row r="1332" spans="1:34" ht="14.25" x14ac:dyDescent="0.25">
      <c r="A1332" s="85" t="s">
        <v>10</v>
      </c>
      <c r="B1332" s="85" t="s">
        <v>292</v>
      </c>
      <c r="C1332" s="85" t="s">
        <v>293</v>
      </c>
      <c r="D1332" s="85" t="s">
        <v>319</v>
      </c>
      <c r="E1332" s="85" t="s">
        <v>320</v>
      </c>
      <c r="F1332" s="85" t="s">
        <v>333</v>
      </c>
      <c r="G1332" s="85" t="s">
        <v>342</v>
      </c>
      <c r="H1332" s="86" t="s">
        <v>16</v>
      </c>
      <c r="I1332" s="87">
        <v>25</v>
      </c>
      <c r="J1332" s="88">
        <v>1.4341372813183128E-2</v>
      </c>
      <c r="K1332" s="88">
        <v>1.3820263702511638E-2</v>
      </c>
      <c r="L1332" s="88">
        <v>1.4034636614326917E-2</v>
      </c>
      <c r="M1332" s="88">
        <v>1.2827451763495762E-2</v>
      </c>
      <c r="N1332" s="88">
        <v>1.3074779773269547E-2</v>
      </c>
      <c r="O1332" s="88">
        <v>1.3712977261616983E-2</v>
      </c>
      <c r="P1332" s="88">
        <v>1.265849250825437E-2</v>
      </c>
      <c r="Q1332" s="88">
        <v>1.512199229322508E-2</v>
      </c>
      <c r="R1332" s="88">
        <v>1.4228657265890106E-2</v>
      </c>
      <c r="S1332" s="88">
        <v>1.4361339020229407E-2</v>
      </c>
      <c r="T1332" s="88">
        <v>1.4270730147227399E-2</v>
      </c>
      <c r="U1332" s="88">
        <v>1.2780865650040857E-2</v>
      </c>
      <c r="V1332" s="88">
        <v>1.3293230728348947E-2</v>
      </c>
      <c r="W1332" s="88">
        <v>1.3392918086007184E-2</v>
      </c>
      <c r="X1332" s="88">
        <v>1.4019474081073671E-2</v>
      </c>
      <c r="Y1332" s="88">
        <v>1.2373545445736364E-2</v>
      </c>
      <c r="Z1332" s="88">
        <v>1.4282882962764941E-2</v>
      </c>
      <c r="AA1332" s="88">
        <v>1.3596063863123301E-2</v>
      </c>
      <c r="AB1332" s="88">
        <v>1.3439798890306368E-2</v>
      </c>
      <c r="AC1332" s="88">
        <v>1.3234127380696905E-2</v>
      </c>
      <c r="AD1332" s="88">
        <v>1.3396189974007015E-2</v>
      </c>
      <c r="AE1332" s="88">
        <v>1.3539934881015677E-2</v>
      </c>
      <c r="AF1332" s="88">
        <v>1.3815175315842816E-2</v>
      </c>
      <c r="AG1332" s="88">
        <v>1.3284138472529074E-2</v>
      </c>
      <c r="AH1332" s="88">
        <v>1.3774216709217415E-2</v>
      </c>
    </row>
    <row r="1333" spans="1:34" ht="14.25" x14ac:dyDescent="0.25">
      <c r="A1333" s="85" t="s">
        <v>10</v>
      </c>
      <c r="B1333" s="85" t="s">
        <v>292</v>
      </c>
      <c r="C1333" s="85" t="s">
        <v>293</v>
      </c>
      <c r="D1333" s="85" t="s">
        <v>319</v>
      </c>
      <c r="E1333" s="85" t="s">
        <v>343</v>
      </c>
      <c r="F1333" s="85" t="s">
        <v>94</v>
      </c>
      <c r="G1333" s="85" t="s">
        <v>344</v>
      </c>
      <c r="H1333" s="86" t="s">
        <v>16</v>
      </c>
      <c r="I1333" s="87">
        <v>25</v>
      </c>
      <c r="J1333" s="88">
        <v>4.2324412670978594E-3</v>
      </c>
      <c r="K1333" s="88">
        <v>4.7462172567415226E-3</v>
      </c>
      <c r="L1333" s="88">
        <v>4.2697387579782933E-3</v>
      </c>
      <c r="M1333" s="88">
        <v>4.2172678774785918E-3</v>
      </c>
      <c r="N1333" s="88">
        <v>3.8594190806733632E-3</v>
      </c>
      <c r="O1333" s="88">
        <v>3.9041831921556407E-3</v>
      </c>
      <c r="P1333" s="88">
        <v>3.6392298302406257E-3</v>
      </c>
      <c r="Q1333" s="88">
        <v>3.302381588147202E-3</v>
      </c>
      <c r="R1333" s="88">
        <v>3.3975828567522244E-3</v>
      </c>
      <c r="S1333" s="88">
        <v>3.6167817507362391E-3</v>
      </c>
      <c r="T1333" s="88">
        <v>3.3427831332562205E-3</v>
      </c>
      <c r="U1333" s="88">
        <v>3.2879834097602166E-3</v>
      </c>
      <c r="V1333" s="88">
        <v>3.6634546752377854E-3</v>
      </c>
      <c r="W1333" s="88">
        <v>3.2331836862642136E-3</v>
      </c>
      <c r="X1333" s="88">
        <v>3.2331836862642136E-3</v>
      </c>
      <c r="Y1333" s="88">
        <v>3.2879834097602166E-3</v>
      </c>
      <c r="Z1333" s="88">
        <v>3.1509841011298071E-3</v>
      </c>
      <c r="AA1333" s="88">
        <v>2.604581538013905E-3</v>
      </c>
      <c r="AB1333" s="88">
        <v>3.1235842392722053E-3</v>
      </c>
      <c r="AC1333" s="88">
        <v>3.013984792280198E-3</v>
      </c>
      <c r="AD1333" s="88">
        <v>3.1235842392722053E-3</v>
      </c>
      <c r="AE1333" s="88">
        <v>3.0413846540282004E-3</v>
      </c>
      <c r="AF1333" s="88">
        <v>2.9199977865122027E-3</v>
      </c>
      <c r="AG1333" s="88">
        <v>2.9043853452881919E-3</v>
      </c>
      <c r="AH1333" s="88">
        <v>2.7947858982961846E-3</v>
      </c>
    </row>
    <row r="1334" spans="1:34" ht="14.25" x14ac:dyDescent="0.25">
      <c r="A1334" s="85" t="s">
        <v>10</v>
      </c>
      <c r="B1334" s="85" t="s">
        <v>292</v>
      </c>
      <c r="C1334" s="85" t="s">
        <v>293</v>
      </c>
      <c r="D1334" s="85" t="s">
        <v>319</v>
      </c>
      <c r="E1334" s="85" t="s">
        <v>343</v>
      </c>
      <c r="F1334" s="85" t="s">
        <v>94</v>
      </c>
      <c r="G1334" s="85" t="s">
        <v>344</v>
      </c>
      <c r="H1334" s="86" t="s">
        <v>18</v>
      </c>
      <c r="I1334" s="87">
        <v>298</v>
      </c>
      <c r="J1334" s="88">
        <v>2.4955265070785243E-2</v>
      </c>
      <c r="K1334" s="88">
        <v>2.8465684584381753E-2</v>
      </c>
      <c r="L1334" s="88">
        <v>2.6049594725084346E-2</v>
      </c>
      <c r="M1334" s="88">
        <v>2.6174631570662452E-2</v>
      </c>
      <c r="N1334" s="88">
        <v>2.436948456578918E-2</v>
      </c>
      <c r="O1334" s="88">
        <v>2.5081652151273431E-2</v>
      </c>
      <c r="P1334" s="88">
        <v>2.3788375598466961E-2</v>
      </c>
      <c r="Q1334" s="88">
        <v>2.1965495373434722E-2</v>
      </c>
      <c r="R1334" s="88">
        <v>2.299707828126224E-2</v>
      </c>
      <c r="S1334" s="88">
        <v>2.448076075102109E-2</v>
      </c>
      <c r="T1334" s="88">
        <v>2.2626157663822529E-2</v>
      </c>
      <c r="U1334" s="88">
        <v>2.2255237046382811E-2</v>
      </c>
      <c r="V1334" s="88">
        <v>2.4796673840894505E-2</v>
      </c>
      <c r="W1334" s="88">
        <v>2.1884316428943101E-2</v>
      </c>
      <c r="X1334" s="88">
        <v>2.1884316428943101E-2</v>
      </c>
      <c r="Y1334" s="88">
        <v>2.2255237046382811E-2</v>
      </c>
      <c r="Z1334" s="88">
        <v>2.1327935503525366E-2</v>
      </c>
      <c r="AA1334" s="88">
        <v>1.7629523118353887E-2</v>
      </c>
      <c r="AB1334" s="88">
        <v>2.1142475194063672E-2</v>
      </c>
      <c r="AC1334" s="88">
        <v>2.0400633959184247E-2</v>
      </c>
      <c r="AD1334" s="88">
        <v>2.1142475194063672E-2</v>
      </c>
      <c r="AE1334" s="88">
        <v>2.0586094267904108E-2</v>
      </c>
      <c r="AF1334" s="88">
        <v>1.9764468008213396E-2</v>
      </c>
      <c r="AG1334" s="88">
        <v>1.9658792724304822E-2</v>
      </c>
      <c r="AH1334" s="88">
        <v>1.8916951489425397E-2</v>
      </c>
    </row>
    <row r="1335" spans="1:34" ht="14.25" x14ac:dyDescent="0.25">
      <c r="A1335" s="85" t="s">
        <v>10</v>
      </c>
      <c r="B1335" s="85" t="s">
        <v>292</v>
      </c>
      <c r="C1335" s="85" t="s">
        <v>293</v>
      </c>
      <c r="D1335" s="85" t="s">
        <v>319</v>
      </c>
      <c r="E1335" s="85" t="s">
        <v>343</v>
      </c>
      <c r="F1335" s="85" t="s">
        <v>94</v>
      </c>
      <c r="G1335" s="85" t="s">
        <v>345</v>
      </c>
      <c r="H1335" s="86" t="s">
        <v>16</v>
      </c>
      <c r="I1335" s="87">
        <v>25</v>
      </c>
      <c r="J1335" s="88">
        <v>1.1278260309878919E-2</v>
      </c>
      <c r="K1335" s="88">
        <v>1.0514931478761765E-2</v>
      </c>
      <c r="L1335" s="88">
        <v>9.4593247724985337E-3</v>
      </c>
      <c r="M1335" s="88">
        <v>9.343078995442922E-3</v>
      </c>
      <c r="N1335" s="88">
        <v>8.5502885742249086E-3</v>
      </c>
      <c r="O1335" s="88">
        <v>8.6494605125248744E-3</v>
      </c>
      <c r="P1335" s="88">
        <v>8.0624738039736035E-3</v>
      </c>
      <c r="Q1335" s="88">
        <v>7.3162087274386556E-3</v>
      </c>
      <c r="R1335" s="88">
        <v>7.5271208627083032E-3</v>
      </c>
      <c r="S1335" s="88">
        <v>8.0127415635281949E-3</v>
      </c>
      <c r="T1335" s="88">
        <v>7.4057156875033323E-3</v>
      </c>
      <c r="U1335" s="88">
        <v>7.2843105122983561E-3</v>
      </c>
      <c r="V1335" s="88">
        <v>8.1161423512502683E-3</v>
      </c>
      <c r="W1335" s="88">
        <v>7.1629053370933851E-3</v>
      </c>
      <c r="X1335" s="88">
        <v>7.1629053370933825E-3</v>
      </c>
      <c r="Y1335" s="88">
        <v>7.2843105122983561E-3</v>
      </c>
      <c r="Z1335" s="88">
        <v>6.980797574528734E-3</v>
      </c>
      <c r="AA1335" s="88">
        <v>5.7702787128346578E-3</v>
      </c>
      <c r="AB1335" s="88">
        <v>6.9200949866834319E-3</v>
      </c>
      <c r="AC1335" s="88">
        <v>6.6772846362734874E-3</v>
      </c>
      <c r="AD1335" s="88">
        <v>6.9200949866834319E-3</v>
      </c>
      <c r="AE1335" s="88">
        <v>6.7379872238759724E-3</v>
      </c>
      <c r="AF1335" s="88">
        <v>6.4690626202794374E-3</v>
      </c>
      <c r="AG1335" s="88">
        <v>6.434474285863542E-3</v>
      </c>
      <c r="AH1335" s="88">
        <v>6.1916639354535974E-3</v>
      </c>
    </row>
    <row r="1336" spans="1:34" ht="14.25" x14ac:dyDescent="0.25">
      <c r="A1336" s="85" t="s">
        <v>10</v>
      </c>
      <c r="B1336" s="85" t="s">
        <v>292</v>
      </c>
      <c r="C1336" s="85" t="s">
        <v>293</v>
      </c>
      <c r="D1336" s="85" t="s">
        <v>319</v>
      </c>
      <c r="E1336" s="85" t="s">
        <v>346</v>
      </c>
      <c r="F1336" s="85" t="s">
        <v>94</v>
      </c>
      <c r="G1336" s="85" t="s">
        <v>347</v>
      </c>
      <c r="H1336" s="86" t="s">
        <v>16</v>
      </c>
      <c r="I1336" s="87">
        <v>25</v>
      </c>
      <c r="J1336" s="88">
        <v>6.1930133576639995E-5</v>
      </c>
      <c r="K1336" s="88">
        <v>6.9623415666590388E-5</v>
      </c>
      <c r="L1336" s="88">
        <v>7.7316697756540809E-5</v>
      </c>
      <c r="M1336" s="88">
        <v>8.3755595430940542E-5</v>
      </c>
      <c r="N1336" s="88">
        <v>9.0313247421267448E-5</v>
      </c>
      <c r="O1336" s="88">
        <v>9.2674733941922266E-5</v>
      </c>
      <c r="P1336" s="88">
        <v>9.1937968229165637E-5</v>
      </c>
      <c r="Q1336" s="88">
        <v>9.4700196966074064E-5</v>
      </c>
      <c r="R1336" s="88">
        <v>9.9468191830331517E-5</v>
      </c>
      <c r="S1336" s="88">
        <v>1.0085059837135584E-4</v>
      </c>
      <c r="T1336" s="88">
        <v>1.0223300491238016E-4</v>
      </c>
      <c r="U1336" s="88">
        <v>1.0361541145340447E-4</v>
      </c>
      <c r="V1336" s="88">
        <v>1.0428442856436736E-4</v>
      </c>
      <c r="W1336" s="88">
        <v>1.0239148918268758E-4</v>
      </c>
      <c r="X1336" s="88">
        <v>9.4274636511193456E-5</v>
      </c>
      <c r="Y1336" s="88">
        <v>9.5615034141581325E-5</v>
      </c>
      <c r="Z1336" s="88">
        <v>9.8742628680562034E-5</v>
      </c>
      <c r="AA1336" s="88">
        <v>9.9286211745106554E-5</v>
      </c>
      <c r="AB1336" s="88">
        <v>1.0325966176362928E-4</v>
      </c>
      <c r="AC1336" s="88">
        <v>1.0848291313688681E-4</v>
      </c>
      <c r="AD1336" s="88">
        <v>1.0446502746515025E-4</v>
      </c>
      <c r="AE1336" s="88">
        <v>9.8839987524719083E-5</v>
      </c>
      <c r="AF1336" s="88">
        <v>1.0194420599470274E-4</v>
      </c>
      <c r="AG1336" s="88">
        <v>9.3214947584287911E-5</v>
      </c>
      <c r="AH1336" s="88">
        <v>8.7589907643856752E-5</v>
      </c>
    </row>
    <row r="1337" spans="1:34" ht="14.25" x14ac:dyDescent="0.25">
      <c r="A1337" s="85" t="s">
        <v>10</v>
      </c>
      <c r="B1337" s="85" t="s">
        <v>292</v>
      </c>
      <c r="C1337" s="85" t="s">
        <v>293</v>
      </c>
      <c r="D1337" s="85" t="s">
        <v>319</v>
      </c>
      <c r="E1337" s="85" t="s">
        <v>346</v>
      </c>
      <c r="F1337" s="85" t="s">
        <v>94</v>
      </c>
      <c r="G1337" s="85" t="s">
        <v>347</v>
      </c>
      <c r="H1337" s="86" t="s">
        <v>18</v>
      </c>
      <c r="I1337" s="87">
        <v>298</v>
      </c>
      <c r="J1337" s="88">
        <v>7.3526937539332416E-4</v>
      </c>
      <c r="K1337" s="88">
        <v>8.2660834707505419E-4</v>
      </c>
      <c r="L1337" s="88">
        <v>9.1794731875678422E-4</v>
      </c>
      <c r="M1337" s="88">
        <v>9.9439353318999855E-4</v>
      </c>
      <c r="N1337" s="88">
        <v>1.0722496656494509E-3</v>
      </c>
      <c r="O1337" s="88">
        <v>1.1002865617251367E-3</v>
      </c>
      <c r="P1337" s="88">
        <v>1.091539264825488E-3</v>
      </c>
      <c r="Q1337" s="88">
        <v>1.1243339978703761E-3</v>
      </c>
      <c r="R1337" s="88">
        <v>1.1809423144241047E-3</v>
      </c>
      <c r="S1337" s="88">
        <v>1.1973550223460202E-3</v>
      </c>
      <c r="T1337" s="88">
        <v>1.2137677302679355E-3</v>
      </c>
      <c r="U1337" s="88">
        <v>1.2301804381898511E-3</v>
      </c>
      <c r="V1337" s="88">
        <v>1.2381233855871204E-3</v>
      </c>
      <c r="W1337" s="88">
        <v>1.2156493446567435E-3</v>
      </c>
      <c r="X1337" s="88">
        <v>1.1192815048143914E-3</v>
      </c>
      <c r="Y1337" s="88">
        <v>1.1351954593233756E-3</v>
      </c>
      <c r="Z1337" s="88">
        <v>1.1723280206525719E-3</v>
      </c>
      <c r="AA1337" s="88">
        <v>1.1787817442970073E-3</v>
      </c>
      <c r="AB1337" s="88">
        <v>1.2259567775809424E-3</v>
      </c>
      <c r="AC1337" s="88">
        <v>1.2879701554352314E-3</v>
      </c>
      <c r="AD1337" s="88">
        <v>1.2402675570857785E-3</v>
      </c>
      <c r="AE1337" s="88">
        <v>1.173483919396544E-3</v>
      </c>
      <c r="AF1337" s="88">
        <v>1.2103389468813316E-3</v>
      </c>
      <c r="AG1337" s="88">
        <v>1.10670028170731E-3</v>
      </c>
      <c r="AH1337" s="88">
        <v>1.0399166440180757E-3</v>
      </c>
    </row>
    <row r="1338" spans="1:34" ht="14.25" x14ac:dyDescent="0.25">
      <c r="A1338" s="85" t="s">
        <v>10</v>
      </c>
      <c r="B1338" s="85" t="s">
        <v>292</v>
      </c>
      <c r="C1338" s="85" t="s">
        <v>293</v>
      </c>
      <c r="D1338" s="85" t="s">
        <v>319</v>
      </c>
      <c r="E1338" s="85" t="s">
        <v>346</v>
      </c>
      <c r="F1338" s="85" t="s">
        <v>94</v>
      </c>
      <c r="G1338" s="85" t="s">
        <v>348</v>
      </c>
      <c r="H1338" s="86" t="s">
        <v>16</v>
      </c>
      <c r="I1338" s="87">
        <v>25</v>
      </c>
      <c r="J1338" s="88">
        <v>7.1219653613136002E-4</v>
      </c>
      <c r="K1338" s="88">
        <v>8.006692801657896E-4</v>
      </c>
      <c r="L1338" s="88">
        <v>8.8914202420021929E-4</v>
      </c>
      <c r="M1338" s="88">
        <v>9.6318934745581643E-4</v>
      </c>
      <c r="N1338" s="88">
        <v>1.0386023453445757E-3</v>
      </c>
      <c r="O1338" s="88">
        <v>1.065759440332106E-3</v>
      </c>
      <c r="P1338" s="88">
        <v>1.0572866346354047E-3</v>
      </c>
      <c r="Q1338" s="88">
        <v>1.0890522651098519E-3</v>
      </c>
      <c r="R1338" s="88">
        <v>1.1438842060488125E-3</v>
      </c>
      <c r="S1338" s="88">
        <v>1.1597818812705922E-3</v>
      </c>
      <c r="T1338" s="88">
        <v>1.1756795564923719E-3</v>
      </c>
      <c r="U1338" s="88">
        <v>1.1915772317141514E-3</v>
      </c>
      <c r="V1338" s="88">
        <v>1.1992709284902247E-3</v>
      </c>
      <c r="W1338" s="88">
        <v>1.1775021256009073E-3</v>
      </c>
      <c r="X1338" s="88">
        <v>1.0841583198787249E-3</v>
      </c>
      <c r="Y1338" s="88">
        <v>1.0995728926281852E-3</v>
      </c>
      <c r="Z1338" s="88">
        <v>1.1355402298264632E-3</v>
      </c>
      <c r="AA1338" s="88">
        <v>1.1417914349672567E-3</v>
      </c>
      <c r="AB1338" s="88">
        <v>1.1874861101762073E-3</v>
      </c>
      <c r="AC1338" s="88">
        <v>1.2475535009633307E-3</v>
      </c>
      <c r="AD1338" s="88">
        <v>1.2013478157424664E-3</v>
      </c>
      <c r="AE1338" s="88">
        <v>1.1366598564332567E-3</v>
      </c>
      <c r="AF1338" s="88">
        <v>1.1723583688348965E-3</v>
      </c>
      <c r="AG1338" s="88">
        <v>1.071971897124047E-3</v>
      </c>
      <c r="AH1338" s="88">
        <v>1.0072839378148372E-3</v>
      </c>
    </row>
    <row r="1339" spans="1:34" ht="14.25" x14ac:dyDescent="0.25">
      <c r="A1339" s="85" t="s">
        <v>10</v>
      </c>
      <c r="B1339" s="85" t="s">
        <v>292</v>
      </c>
      <c r="C1339" s="85" t="s">
        <v>293</v>
      </c>
      <c r="D1339" s="85" t="s">
        <v>319</v>
      </c>
      <c r="E1339" s="85" t="s">
        <v>349</v>
      </c>
      <c r="F1339" s="85" t="s">
        <v>94</v>
      </c>
      <c r="G1339" s="85" t="s">
        <v>350</v>
      </c>
      <c r="H1339" s="86" t="s">
        <v>16</v>
      </c>
      <c r="I1339" s="87">
        <v>25</v>
      </c>
      <c r="J1339" s="88">
        <v>7.0271143269046024E-3</v>
      </c>
      <c r="K1339" s="88">
        <v>6.5615604817333886E-3</v>
      </c>
      <c r="L1339" s="88">
        <v>6.1108744685032853E-3</v>
      </c>
      <c r="M1339" s="88">
        <v>6.0556648449930812E-3</v>
      </c>
      <c r="N1339" s="88">
        <v>6.3661135179367903E-3</v>
      </c>
      <c r="O1339" s="88">
        <v>6.4311099296851613E-3</v>
      </c>
      <c r="P1339" s="88">
        <v>6.4543575994546135E-3</v>
      </c>
      <c r="Q1339" s="88">
        <v>6.4358565272451427E-3</v>
      </c>
      <c r="R1339" s="88">
        <v>5.7936003987820364E-3</v>
      </c>
      <c r="S1339" s="88">
        <v>5.5380906563937517E-3</v>
      </c>
      <c r="T1339" s="88">
        <v>5.2825809140054697E-3</v>
      </c>
      <c r="U1339" s="88">
        <v>5.0270711716171859E-3</v>
      </c>
      <c r="V1339" s="88">
        <v>4.771561429228903E-3</v>
      </c>
      <c r="W1339" s="88">
        <v>4.4841464407647811E-3</v>
      </c>
      <c r="X1339" s="88">
        <v>4.1967314523006609E-3</v>
      </c>
      <c r="Y1339" s="88">
        <v>3.9093164638365398E-3</v>
      </c>
      <c r="Z1339" s="88">
        <v>3.5121533246786252E-3</v>
      </c>
      <c r="AA1339" s="88">
        <v>3.5119430554430972E-3</v>
      </c>
      <c r="AB1339" s="88">
        <v>3.2890318874842666E-3</v>
      </c>
      <c r="AC1339" s="88">
        <v>3.243577288060235E-3</v>
      </c>
      <c r="AD1339" s="88">
        <v>3.1981226886362035E-3</v>
      </c>
      <c r="AE1339" s="88">
        <v>3.1526680892121715E-3</v>
      </c>
      <c r="AF1339" s="88">
        <v>3.1371250012872162E-3</v>
      </c>
      <c r="AG1339" s="88">
        <v>3.1371250012872162E-3</v>
      </c>
      <c r="AH1339" s="88">
        <v>3.1371250012872162E-3</v>
      </c>
    </row>
    <row r="1340" spans="1:34" ht="14.25" x14ac:dyDescent="0.25">
      <c r="A1340" s="85" t="s">
        <v>10</v>
      </c>
      <c r="B1340" s="85" t="s">
        <v>292</v>
      </c>
      <c r="C1340" s="85" t="s">
        <v>293</v>
      </c>
      <c r="D1340" s="85" t="s">
        <v>319</v>
      </c>
      <c r="E1340" s="85" t="s">
        <v>349</v>
      </c>
      <c r="F1340" s="85" t="s">
        <v>94</v>
      </c>
      <c r="G1340" s="85" t="s">
        <v>350</v>
      </c>
      <c r="H1340" s="86" t="s">
        <v>18</v>
      </c>
      <c r="I1340" s="87">
        <v>298</v>
      </c>
      <c r="J1340" s="88">
        <v>2.6687386470745138E-2</v>
      </c>
      <c r="K1340" s="88">
        <v>2.552475603718956E-2</v>
      </c>
      <c r="L1340" s="88">
        <v>2.4387529938557563E-2</v>
      </c>
      <c r="M1340" s="88">
        <v>2.4836738281223313E-2</v>
      </c>
      <c r="N1340" s="88">
        <v>2.6885553021283953E-2</v>
      </c>
      <c r="O1340" s="88">
        <v>2.802756183742746E-2</v>
      </c>
      <c r="P1340" s="88">
        <v>2.9098235503424504E-2</v>
      </c>
      <c r="Q1340" s="88">
        <v>3.009757401927508E-2</v>
      </c>
      <c r="R1340" s="88">
        <v>2.819336348679485E-2</v>
      </c>
      <c r="S1340" s="88">
        <v>2.694997793278173E-2</v>
      </c>
      <c r="T1340" s="88">
        <v>2.5706592378768628E-2</v>
      </c>
      <c r="U1340" s="88">
        <v>2.4463206824755512E-2</v>
      </c>
      <c r="V1340" s="88">
        <v>2.3219821270742402E-2</v>
      </c>
      <c r="W1340" s="88">
        <v>2.1821175405724612E-2</v>
      </c>
      <c r="X1340" s="88">
        <v>2.0422529540706825E-2</v>
      </c>
      <c r="Y1340" s="88">
        <v>1.9023883675689038E-2</v>
      </c>
      <c r="Z1340" s="88">
        <v>1.7091171031546448E-2</v>
      </c>
      <c r="AA1340" s="88">
        <v>1.7090147799604428E-2</v>
      </c>
      <c r="AB1340" s="88">
        <v>1.6005396496278353E-2</v>
      </c>
      <c r="AC1340" s="88">
        <v>1.578420104690325E-2</v>
      </c>
      <c r="AD1340" s="88">
        <v>1.5563005597528143E-2</v>
      </c>
      <c r="AE1340" s="88">
        <v>1.5341810148153036E-2</v>
      </c>
      <c r="AF1340" s="88">
        <v>1.5266172910958083E-2</v>
      </c>
      <c r="AG1340" s="88">
        <v>1.5266172910958083E-2</v>
      </c>
      <c r="AH1340" s="88">
        <v>1.526617291095808E-2</v>
      </c>
    </row>
    <row r="1341" spans="1:34" ht="14.25" x14ac:dyDescent="0.25">
      <c r="A1341" s="85" t="s">
        <v>10</v>
      </c>
      <c r="B1341" s="85" t="s">
        <v>292</v>
      </c>
      <c r="C1341" s="85" t="s">
        <v>293</v>
      </c>
      <c r="D1341" s="85" t="s">
        <v>319</v>
      </c>
      <c r="E1341" s="85" t="s">
        <v>349</v>
      </c>
      <c r="F1341" s="85" t="s">
        <v>94</v>
      </c>
      <c r="G1341" s="85" t="s">
        <v>351</v>
      </c>
      <c r="H1341" s="86" t="s">
        <v>16</v>
      </c>
      <c r="I1341" s="87">
        <v>25</v>
      </c>
      <c r="J1341" s="88">
        <v>8.0811814759402981E-2</v>
      </c>
      <c r="K1341" s="88">
        <v>7.5457945539933971E-2</v>
      </c>
      <c r="L1341" s="88">
        <v>7.027505638778779E-2</v>
      </c>
      <c r="M1341" s="88">
        <v>6.9640145717420429E-2</v>
      </c>
      <c r="N1341" s="88">
        <v>7.3210305456273092E-2</v>
      </c>
      <c r="O1341" s="88">
        <v>7.395776419137938E-2</v>
      </c>
      <c r="P1341" s="88">
        <v>7.422511239372806E-2</v>
      </c>
      <c r="Q1341" s="88">
        <v>7.4012350063319174E-2</v>
      </c>
      <c r="R1341" s="88">
        <v>6.6626404585993435E-2</v>
      </c>
      <c r="S1341" s="88">
        <v>6.368804254852814E-2</v>
      </c>
      <c r="T1341" s="88">
        <v>6.0749680511062894E-2</v>
      </c>
      <c r="U1341" s="88">
        <v>5.7811318473597634E-2</v>
      </c>
      <c r="V1341" s="88">
        <v>5.4872956436132388E-2</v>
      </c>
      <c r="W1341" s="88">
        <v>5.1567684068794993E-2</v>
      </c>
      <c r="X1341" s="88">
        <v>4.8262411701457612E-2</v>
      </c>
      <c r="Y1341" s="88">
        <v>4.4957139334120218E-2</v>
      </c>
      <c r="Z1341" s="88">
        <v>4.0389763233804186E-2</v>
      </c>
      <c r="AA1341" s="88">
        <v>4.0387345137595614E-2</v>
      </c>
      <c r="AB1341" s="88">
        <v>3.7823866706069069E-2</v>
      </c>
      <c r="AC1341" s="88">
        <v>3.7301138812692702E-2</v>
      </c>
      <c r="AD1341" s="88">
        <v>3.6778410919316336E-2</v>
      </c>
      <c r="AE1341" s="88">
        <v>3.6255683025939969E-2</v>
      </c>
      <c r="AF1341" s="88">
        <v>3.6076937514802995E-2</v>
      </c>
      <c r="AG1341" s="88">
        <v>3.6076937514802995E-2</v>
      </c>
      <c r="AH1341" s="88">
        <v>3.6076937514802988E-2</v>
      </c>
    </row>
    <row r="1342" spans="1:34" ht="14.25" x14ac:dyDescent="0.25">
      <c r="A1342" s="85" t="s">
        <v>10</v>
      </c>
      <c r="B1342" s="85" t="s">
        <v>292</v>
      </c>
      <c r="C1342" s="85" t="s">
        <v>293</v>
      </c>
      <c r="D1342" s="85" t="s">
        <v>319</v>
      </c>
      <c r="E1342" s="85" t="s">
        <v>352</v>
      </c>
      <c r="F1342" s="85" t="s">
        <v>94</v>
      </c>
      <c r="G1342" s="85" t="s">
        <v>353</v>
      </c>
      <c r="H1342" s="86" t="s">
        <v>16</v>
      </c>
      <c r="I1342" s="87">
        <v>25</v>
      </c>
      <c r="J1342" s="88">
        <v>1.4979907807496305E-4</v>
      </c>
      <c r="K1342" s="88">
        <v>2.0514029960643762E-4</v>
      </c>
      <c r="L1342" s="88">
        <v>8.8451016402025541E-5</v>
      </c>
      <c r="M1342" s="88">
        <v>8.9721265205731349E-5</v>
      </c>
      <c r="N1342" s="88">
        <v>8.68802812064834E-5</v>
      </c>
      <c r="O1342" s="88">
        <v>8.4235227138217803E-5</v>
      </c>
      <c r="P1342" s="88">
        <v>3.8448202198042254E-4</v>
      </c>
      <c r="Q1342" s="88">
        <v>3.6116847704719562E-4</v>
      </c>
      <c r="R1342" s="88">
        <v>0</v>
      </c>
      <c r="S1342" s="88">
        <v>0</v>
      </c>
      <c r="T1342" s="88">
        <v>0</v>
      </c>
      <c r="U1342" s="88">
        <v>0</v>
      </c>
      <c r="V1342" s="88">
        <v>0</v>
      </c>
      <c r="W1342" s="88">
        <v>0</v>
      </c>
      <c r="X1342" s="88">
        <v>0</v>
      </c>
      <c r="Y1342" s="88">
        <v>0</v>
      </c>
      <c r="Z1342" s="88">
        <v>0</v>
      </c>
      <c r="AA1342" s="88">
        <v>0</v>
      </c>
      <c r="AB1342" s="88">
        <v>0</v>
      </c>
      <c r="AC1342" s="88">
        <v>0</v>
      </c>
      <c r="AD1342" s="88">
        <v>0</v>
      </c>
      <c r="AE1342" s="88">
        <v>0</v>
      </c>
      <c r="AF1342" s="88">
        <v>0</v>
      </c>
      <c r="AG1342" s="88">
        <v>0</v>
      </c>
      <c r="AH1342" s="88">
        <v>0</v>
      </c>
    </row>
    <row r="1343" spans="1:34" ht="14.25" x14ac:dyDescent="0.25">
      <c r="A1343" s="85" t="s">
        <v>10</v>
      </c>
      <c r="B1343" s="85" t="s">
        <v>292</v>
      </c>
      <c r="C1343" s="85" t="s">
        <v>293</v>
      </c>
      <c r="D1343" s="85" t="s">
        <v>319</v>
      </c>
      <c r="E1343" s="85" t="s">
        <v>352</v>
      </c>
      <c r="F1343" s="85" t="s">
        <v>94</v>
      </c>
      <c r="G1343" s="85" t="s">
        <v>353</v>
      </c>
      <c r="H1343" s="86" t="s">
        <v>18</v>
      </c>
      <c r="I1343" s="87">
        <v>298</v>
      </c>
      <c r="J1343" s="88">
        <v>1.8384589446210892E-5</v>
      </c>
      <c r="K1343" s="88">
        <v>2.4767005562918465E-5</v>
      </c>
      <c r="L1343" s="88">
        <v>1.0503786810474146E-5</v>
      </c>
      <c r="M1343" s="88">
        <v>1.0478525194100751E-5</v>
      </c>
      <c r="N1343" s="88">
        <v>9.9776230771052724E-6</v>
      </c>
      <c r="O1343" s="88">
        <v>9.5112659788530045E-6</v>
      </c>
      <c r="P1343" s="88">
        <v>4.2677112948985314E-5</v>
      </c>
      <c r="Q1343" s="88">
        <v>3.9403701837646975E-5</v>
      </c>
      <c r="R1343" s="88">
        <v>0</v>
      </c>
      <c r="S1343" s="88">
        <v>0</v>
      </c>
      <c r="T1343" s="88">
        <v>0</v>
      </c>
      <c r="U1343" s="88">
        <v>0</v>
      </c>
      <c r="V1343" s="88">
        <v>0</v>
      </c>
      <c r="W1343" s="88">
        <v>0</v>
      </c>
      <c r="X1343" s="88">
        <v>0</v>
      </c>
      <c r="Y1343" s="88">
        <v>0</v>
      </c>
      <c r="Z1343" s="88">
        <v>0</v>
      </c>
      <c r="AA1343" s="88">
        <v>0</v>
      </c>
      <c r="AB1343" s="88">
        <v>0</v>
      </c>
      <c r="AC1343" s="88">
        <v>0</v>
      </c>
      <c r="AD1343" s="88">
        <v>0</v>
      </c>
      <c r="AE1343" s="88">
        <v>0</v>
      </c>
      <c r="AF1343" s="88">
        <v>0</v>
      </c>
      <c r="AG1343" s="88">
        <v>0</v>
      </c>
      <c r="AH1343" s="88">
        <v>0</v>
      </c>
    </row>
    <row r="1344" spans="1:34" ht="14.25" x14ac:dyDescent="0.25">
      <c r="A1344" s="85" t="s">
        <v>10</v>
      </c>
      <c r="B1344" s="85" t="s">
        <v>292</v>
      </c>
      <c r="C1344" s="85" t="s">
        <v>293</v>
      </c>
      <c r="D1344" s="85" t="s">
        <v>319</v>
      </c>
      <c r="E1344" s="85" t="s">
        <v>352</v>
      </c>
      <c r="F1344" s="85" t="s">
        <v>94</v>
      </c>
      <c r="G1344" s="85" t="s">
        <v>354</v>
      </c>
      <c r="H1344" s="86" t="s">
        <v>16</v>
      </c>
      <c r="I1344" s="87">
        <v>25</v>
      </c>
      <c r="J1344" s="88">
        <v>5.2355737432627254E-5</v>
      </c>
      <c r="K1344" s="88">
        <v>7.8087392477640109E-5</v>
      </c>
      <c r="L1344" s="88">
        <v>3.3962617981749586E-5</v>
      </c>
      <c r="M1344" s="88">
        <v>3.3865858386359905E-5</v>
      </c>
      <c r="N1344" s="88">
        <v>2.9857246577362362E-5</v>
      </c>
      <c r="O1344" s="88">
        <v>3.603460793819592E-5</v>
      </c>
      <c r="P1344" s="88">
        <v>1.6379367244634475E-4</v>
      </c>
      <c r="Q1344" s="88">
        <v>1.5322633874012898E-4</v>
      </c>
      <c r="R1344" s="88">
        <v>0</v>
      </c>
      <c r="S1344" s="88">
        <v>0</v>
      </c>
      <c r="T1344" s="88">
        <v>0</v>
      </c>
      <c r="U1344" s="88">
        <v>0</v>
      </c>
      <c r="V1344" s="88">
        <v>0</v>
      </c>
      <c r="W1344" s="88">
        <v>0</v>
      </c>
      <c r="X1344" s="88">
        <v>0</v>
      </c>
      <c r="Y1344" s="88">
        <v>0</v>
      </c>
      <c r="Z1344" s="88">
        <v>0</v>
      </c>
      <c r="AA1344" s="88">
        <v>0</v>
      </c>
      <c r="AB1344" s="88">
        <v>0</v>
      </c>
      <c r="AC1344" s="88">
        <v>0</v>
      </c>
      <c r="AD1344" s="88">
        <v>0</v>
      </c>
      <c r="AE1344" s="88">
        <v>0</v>
      </c>
      <c r="AF1344" s="88">
        <v>0</v>
      </c>
      <c r="AG1344" s="88">
        <v>0</v>
      </c>
      <c r="AH1344" s="88">
        <v>0</v>
      </c>
    </row>
    <row r="1345" spans="1:34" ht="14.25" x14ac:dyDescent="0.25">
      <c r="A1345" s="85" t="s">
        <v>10</v>
      </c>
      <c r="B1345" s="85" t="s">
        <v>292</v>
      </c>
      <c r="C1345" s="85" t="s">
        <v>293</v>
      </c>
      <c r="D1345" s="85" t="s">
        <v>319</v>
      </c>
      <c r="E1345" s="85" t="s">
        <v>352</v>
      </c>
      <c r="F1345" s="85" t="s">
        <v>94</v>
      </c>
      <c r="G1345" s="85" t="s">
        <v>354</v>
      </c>
      <c r="H1345" s="86" t="s">
        <v>18</v>
      </c>
      <c r="I1345" s="87">
        <v>298</v>
      </c>
      <c r="J1345" s="88">
        <v>6.0882945093840431E-6</v>
      </c>
      <c r="K1345" s="88">
        <v>9.4232152549116187E-6</v>
      </c>
      <c r="L1345" s="88">
        <v>4.2474817093657582E-6</v>
      </c>
      <c r="M1345" s="88">
        <v>4.3839904701138686E-6</v>
      </c>
      <c r="N1345" s="88">
        <v>3.9960884390225572E-6</v>
      </c>
      <c r="O1345" s="88">
        <v>4.9809920925132536E-6</v>
      </c>
      <c r="P1345" s="88">
        <v>2.3359631034479486E-5</v>
      </c>
      <c r="Q1345" s="88">
        <v>2.2524944449429819E-5</v>
      </c>
      <c r="R1345" s="88">
        <v>0</v>
      </c>
      <c r="S1345" s="88">
        <v>0</v>
      </c>
      <c r="T1345" s="88">
        <v>0</v>
      </c>
      <c r="U1345" s="88">
        <v>0</v>
      </c>
      <c r="V1345" s="88">
        <v>0</v>
      </c>
      <c r="W1345" s="88">
        <v>0</v>
      </c>
      <c r="X1345" s="88">
        <v>0</v>
      </c>
      <c r="Y1345" s="88">
        <v>0</v>
      </c>
      <c r="Z1345" s="88">
        <v>0</v>
      </c>
      <c r="AA1345" s="88">
        <v>0</v>
      </c>
      <c r="AB1345" s="88">
        <v>0</v>
      </c>
      <c r="AC1345" s="88">
        <v>0</v>
      </c>
      <c r="AD1345" s="88">
        <v>0</v>
      </c>
      <c r="AE1345" s="88">
        <v>0</v>
      </c>
      <c r="AF1345" s="88">
        <v>0</v>
      </c>
      <c r="AG1345" s="88">
        <v>0</v>
      </c>
      <c r="AH1345" s="88">
        <v>0</v>
      </c>
    </row>
    <row r="1346" spans="1:34" ht="14.25" x14ac:dyDescent="0.25">
      <c r="A1346" s="85" t="s">
        <v>10</v>
      </c>
      <c r="B1346" s="85" t="s">
        <v>292</v>
      </c>
      <c r="C1346" s="85" t="s">
        <v>293</v>
      </c>
      <c r="D1346" s="85" t="s">
        <v>319</v>
      </c>
      <c r="E1346" s="85" t="s">
        <v>352</v>
      </c>
      <c r="F1346" s="85" t="s">
        <v>94</v>
      </c>
      <c r="G1346" s="85" t="s">
        <v>355</v>
      </c>
      <c r="H1346" s="86" t="s">
        <v>16</v>
      </c>
      <c r="I1346" s="87">
        <v>25</v>
      </c>
      <c r="J1346" s="88">
        <v>2.3569606790358112E-4</v>
      </c>
      <c r="K1346" s="88">
        <v>7.8565355967860268E-5</v>
      </c>
      <c r="L1346" s="88">
        <v>8.0846285657249758E-5</v>
      </c>
      <c r="M1346" s="88">
        <v>8.6731647448390494E-5</v>
      </c>
      <c r="N1346" s="88">
        <v>7.7660225138737607E-5</v>
      </c>
      <c r="O1346" s="88">
        <v>7.2098352250817355E-5</v>
      </c>
      <c r="P1346" s="88">
        <v>2.6217582636660835E-4</v>
      </c>
      <c r="Q1346" s="88">
        <v>3.6789188538540038E-4</v>
      </c>
      <c r="R1346" s="88">
        <v>0</v>
      </c>
      <c r="S1346" s="88">
        <v>0</v>
      </c>
      <c r="T1346" s="88">
        <v>0</v>
      </c>
      <c r="U1346" s="88">
        <v>0</v>
      </c>
      <c r="V1346" s="88">
        <v>0</v>
      </c>
      <c r="W1346" s="88">
        <v>0</v>
      </c>
      <c r="X1346" s="88">
        <v>0</v>
      </c>
      <c r="Y1346" s="88">
        <v>0</v>
      </c>
      <c r="Z1346" s="88">
        <v>0</v>
      </c>
      <c r="AA1346" s="88">
        <v>0</v>
      </c>
      <c r="AB1346" s="88">
        <v>0</v>
      </c>
      <c r="AC1346" s="88">
        <v>0</v>
      </c>
      <c r="AD1346" s="88">
        <v>0</v>
      </c>
      <c r="AE1346" s="88">
        <v>0</v>
      </c>
      <c r="AF1346" s="88">
        <v>0</v>
      </c>
      <c r="AG1346" s="88">
        <v>0</v>
      </c>
      <c r="AH1346" s="88">
        <v>0</v>
      </c>
    </row>
    <row r="1347" spans="1:34" ht="14.25" x14ac:dyDescent="0.25">
      <c r="A1347" s="85" t="s">
        <v>10</v>
      </c>
      <c r="B1347" s="85" t="s">
        <v>292</v>
      </c>
      <c r="C1347" s="85" t="s">
        <v>293</v>
      </c>
      <c r="D1347" s="85" t="s">
        <v>319</v>
      </c>
      <c r="E1347" s="85" t="s">
        <v>352</v>
      </c>
      <c r="F1347" s="85" t="s">
        <v>94</v>
      </c>
      <c r="G1347" s="85" t="s">
        <v>355</v>
      </c>
      <c r="H1347" s="86" t="s">
        <v>18</v>
      </c>
      <c r="I1347" s="87">
        <v>298</v>
      </c>
      <c r="J1347" s="88">
        <v>2.9074740436894445E-5</v>
      </c>
      <c r="K1347" s="88">
        <v>9.9022666705365027E-6</v>
      </c>
      <c r="L1347" s="88">
        <v>1.0406555062405965E-5</v>
      </c>
      <c r="M1347" s="88">
        <v>1.1396706214576131E-5</v>
      </c>
      <c r="N1347" s="88">
        <v>1.0412963039661163E-5</v>
      </c>
      <c r="O1347" s="88">
        <v>9.8605512073183859E-6</v>
      </c>
      <c r="P1347" s="88">
        <v>3.6559619449593996E-5</v>
      </c>
      <c r="Q1347" s="88">
        <v>5.2287966898907297E-5</v>
      </c>
      <c r="R1347" s="88">
        <v>0</v>
      </c>
      <c r="S1347" s="88">
        <v>0</v>
      </c>
      <c r="T1347" s="88">
        <v>0</v>
      </c>
      <c r="U1347" s="88">
        <v>0</v>
      </c>
      <c r="V1347" s="88">
        <v>0</v>
      </c>
      <c r="W1347" s="88">
        <v>0</v>
      </c>
      <c r="X1347" s="88">
        <v>0</v>
      </c>
      <c r="Y1347" s="88">
        <v>0</v>
      </c>
      <c r="Z1347" s="88">
        <v>0</v>
      </c>
      <c r="AA1347" s="88">
        <v>0</v>
      </c>
      <c r="AB1347" s="88">
        <v>0</v>
      </c>
      <c r="AC1347" s="88">
        <v>0</v>
      </c>
      <c r="AD1347" s="88">
        <v>0</v>
      </c>
      <c r="AE1347" s="88">
        <v>0</v>
      </c>
      <c r="AF1347" s="88">
        <v>0</v>
      </c>
      <c r="AG1347" s="88">
        <v>0</v>
      </c>
      <c r="AH1347" s="88">
        <v>0</v>
      </c>
    </row>
    <row r="1348" spans="1:34" ht="14.25" x14ac:dyDescent="0.25">
      <c r="A1348" s="85" t="s">
        <v>10</v>
      </c>
      <c r="B1348" s="85" t="s">
        <v>292</v>
      </c>
      <c r="C1348" s="85" t="s">
        <v>293</v>
      </c>
      <c r="D1348" s="85" t="s">
        <v>319</v>
      </c>
      <c r="E1348" s="85" t="s">
        <v>352</v>
      </c>
      <c r="F1348" s="85" t="s">
        <v>94</v>
      </c>
      <c r="G1348" s="85" t="s">
        <v>356</v>
      </c>
      <c r="H1348" s="86" t="s">
        <v>16</v>
      </c>
      <c r="I1348" s="87">
        <v>25</v>
      </c>
      <c r="J1348" s="88">
        <v>7.0085580006717111E-5</v>
      </c>
      <c r="K1348" s="88">
        <v>1.8158536638103969E-4</v>
      </c>
      <c r="L1348" s="88">
        <v>1.0445012246162341E-4</v>
      </c>
      <c r="M1348" s="88">
        <v>1.1191084549459617E-4</v>
      </c>
      <c r="N1348" s="88">
        <v>1.1990447731563925E-4</v>
      </c>
      <c r="O1348" s="88">
        <v>9.6474866805686742E-5</v>
      </c>
      <c r="P1348" s="88">
        <v>4.3852212184402955E-4</v>
      </c>
      <c r="Q1348" s="88">
        <v>4.5945801669335822E-4</v>
      </c>
      <c r="R1348" s="88">
        <v>0</v>
      </c>
      <c r="S1348" s="88">
        <v>0</v>
      </c>
      <c r="T1348" s="88">
        <v>0</v>
      </c>
      <c r="U1348" s="88">
        <v>0</v>
      </c>
      <c r="V1348" s="88">
        <v>0</v>
      </c>
      <c r="W1348" s="88">
        <v>0</v>
      </c>
      <c r="X1348" s="88">
        <v>0</v>
      </c>
      <c r="Y1348" s="88">
        <v>0</v>
      </c>
      <c r="Z1348" s="88">
        <v>0</v>
      </c>
      <c r="AA1348" s="88">
        <v>0</v>
      </c>
      <c r="AB1348" s="88">
        <v>0</v>
      </c>
      <c r="AC1348" s="88">
        <v>0</v>
      </c>
      <c r="AD1348" s="88">
        <v>0</v>
      </c>
      <c r="AE1348" s="88">
        <v>0</v>
      </c>
      <c r="AF1348" s="88">
        <v>0</v>
      </c>
      <c r="AG1348" s="88">
        <v>0</v>
      </c>
      <c r="AH1348" s="88">
        <v>0</v>
      </c>
    </row>
    <row r="1349" spans="1:34" ht="14.25" x14ac:dyDescent="0.25">
      <c r="A1349" s="85" t="s">
        <v>10</v>
      </c>
      <c r="B1349" s="85" t="s">
        <v>292</v>
      </c>
      <c r="C1349" s="85" t="s">
        <v>293</v>
      </c>
      <c r="D1349" s="85" t="s">
        <v>319</v>
      </c>
      <c r="E1349" s="85" t="s">
        <v>352</v>
      </c>
      <c r="F1349" s="85" t="s">
        <v>94</v>
      </c>
      <c r="G1349" s="85" t="s">
        <v>356</v>
      </c>
      <c r="H1349" s="86" t="s">
        <v>18</v>
      </c>
      <c r="I1349" s="87">
        <v>298</v>
      </c>
      <c r="J1349" s="88">
        <v>8.6455411207712308E-6</v>
      </c>
      <c r="K1349" s="88">
        <v>2.2886763500539641E-5</v>
      </c>
      <c r="L1349" s="88">
        <v>1.3444847117406911E-5</v>
      </c>
      <c r="M1349" s="88">
        <v>1.4705301534663767E-5</v>
      </c>
      <c r="N1349" s="88">
        <v>1.6077224709909431E-5</v>
      </c>
      <c r="O1349" s="88">
        <v>1.3194412003304978E-5</v>
      </c>
      <c r="P1349" s="88">
        <v>6.1150572564336637E-5</v>
      </c>
      <c r="Q1349" s="88">
        <v>6.5302135009399432E-5</v>
      </c>
      <c r="R1349" s="88">
        <v>0</v>
      </c>
      <c r="S1349" s="88">
        <v>0</v>
      </c>
      <c r="T1349" s="88">
        <v>0</v>
      </c>
      <c r="U1349" s="88">
        <v>0</v>
      </c>
      <c r="V1349" s="88">
        <v>0</v>
      </c>
      <c r="W1349" s="88">
        <v>0</v>
      </c>
      <c r="X1349" s="88">
        <v>0</v>
      </c>
      <c r="Y1349" s="88">
        <v>0</v>
      </c>
      <c r="Z1349" s="88">
        <v>0</v>
      </c>
      <c r="AA1349" s="88">
        <v>0</v>
      </c>
      <c r="AB1349" s="88">
        <v>0</v>
      </c>
      <c r="AC1349" s="88">
        <v>0</v>
      </c>
      <c r="AD1349" s="88">
        <v>0</v>
      </c>
      <c r="AE1349" s="88">
        <v>0</v>
      </c>
      <c r="AF1349" s="88">
        <v>0</v>
      </c>
      <c r="AG1349" s="88">
        <v>0</v>
      </c>
      <c r="AH1349" s="88">
        <v>0</v>
      </c>
    </row>
    <row r="1350" spans="1:34" ht="14.25" x14ac:dyDescent="0.25">
      <c r="A1350" s="85" t="s">
        <v>10</v>
      </c>
      <c r="B1350" s="85" t="s">
        <v>292</v>
      </c>
      <c r="C1350" s="85" t="s">
        <v>293</v>
      </c>
      <c r="D1350" s="85" t="s">
        <v>319</v>
      </c>
      <c r="E1350" s="85" t="s">
        <v>352</v>
      </c>
      <c r="F1350" s="85" t="s">
        <v>94</v>
      </c>
      <c r="G1350" s="85" t="s">
        <v>357</v>
      </c>
      <c r="H1350" s="86" t="s">
        <v>16</v>
      </c>
      <c r="I1350" s="87">
        <v>25</v>
      </c>
      <c r="J1350" s="88">
        <v>1.2951351809505738E-4</v>
      </c>
      <c r="K1350" s="88">
        <v>1.026798504981956E-4</v>
      </c>
      <c r="L1350" s="88">
        <v>5.1300178210195184E-5</v>
      </c>
      <c r="M1350" s="88">
        <v>4.4531404696349868E-5</v>
      </c>
      <c r="N1350" s="88">
        <v>5.496447665378072E-5</v>
      </c>
      <c r="O1350" s="88">
        <v>5.8044382673173526E-5</v>
      </c>
      <c r="P1350" s="88">
        <v>3.0152926063986194E-4</v>
      </c>
      <c r="Q1350" s="88">
        <v>2.6092007795691283E-4</v>
      </c>
      <c r="R1350" s="88">
        <v>0</v>
      </c>
      <c r="S1350" s="88">
        <v>0</v>
      </c>
      <c r="T1350" s="88">
        <v>0</v>
      </c>
      <c r="U1350" s="88">
        <v>0</v>
      </c>
      <c r="V1350" s="88">
        <v>0</v>
      </c>
      <c r="W1350" s="88">
        <v>0</v>
      </c>
      <c r="X1350" s="88">
        <v>0</v>
      </c>
      <c r="Y1350" s="88">
        <v>0</v>
      </c>
      <c r="Z1350" s="88">
        <v>0</v>
      </c>
      <c r="AA1350" s="88">
        <v>0</v>
      </c>
      <c r="AB1350" s="88">
        <v>0</v>
      </c>
      <c r="AC1350" s="88">
        <v>0</v>
      </c>
      <c r="AD1350" s="88">
        <v>0</v>
      </c>
      <c r="AE1350" s="88">
        <v>0</v>
      </c>
      <c r="AF1350" s="88">
        <v>0</v>
      </c>
      <c r="AG1350" s="88">
        <v>0</v>
      </c>
      <c r="AH1350" s="88">
        <v>0</v>
      </c>
    </row>
    <row r="1351" spans="1:34" ht="14.25" x14ac:dyDescent="0.25">
      <c r="A1351" s="85" t="s">
        <v>10</v>
      </c>
      <c r="B1351" s="85" t="s">
        <v>292</v>
      </c>
      <c r="C1351" s="85" t="s">
        <v>293</v>
      </c>
      <c r="D1351" s="85" t="s">
        <v>319</v>
      </c>
      <c r="E1351" s="85" t="s">
        <v>352</v>
      </c>
      <c r="F1351" s="85" t="s">
        <v>94</v>
      </c>
      <c r="G1351" s="85" t="s">
        <v>357</v>
      </c>
      <c r="H1351" s="86" t="s">
        <v>18</v>
      </c>
      <c r="I1351" s="87">
        <v>298</v>
      </c>
      <c r="J1351" s="88">
        <v>1.5976388385160717E-5</v>
      </c>
      <c r="K1351" s="88">
        <v>1.294162355402416E-5</v>
      </c>
      <c r="L1351" s="88">
        <v>6.6033723740747025E-6</v>
      </c>
      <c r="M1351" s="88">
        <v>5.8515127012742244E-6</v>
      </c>
      <c r="N1351" s="88">
        <v>7.3698352389226809E-6</v>
      </c>
      <c r="O1351" s="88">
        <v>7.9384561474429997E-6</v>
      </c>
      <c r="P1351" s="88">
        <v>4.2047335845891034E-5</v>
      </c>
      <c r="Q1351" s="88">
        <v>3.7084211262716772E-5</v>
      </c>
      <c r="R1351" s="88">
        <v>0</v>
      </c>
      <c r="S1351" s="88">
        <v>0</v>
      </c>
      <c r="T1351" s="88">
        <v>0</v>
      </c>
      <c r="U1351" s="88">
        <v>0</v>
      </c>
      <c r="V1351" s="88">
        <v>0</v>
      </c>
      <c r="W1351" s="88">
        <v>0</v>
      </c>
      <c r="X1351" s="88">
        <v>0</v>
      </c>
      <c r="Y1351" s="88">
        <v>0</v>
      </c>
      <c r="Z1351" s="88">
        <v>0</v>
      </c>
      <c r="AA1351" s="88">
        <v>0</v>
      </c>
      <c r="AB1351" s="88">
        <v>0</v>
      </c>
      <c r="AC1351" s="88">
        <v>0</v>
      </c>
      <c r="AD1351" s="88">
        <v>0</v>
      </c>
      <c r="AE1351" s="88">
        <v>0</v>
      </c>
      <c r="AF1351" s="88">
        <v>0</v>
      </c>
      <c r="AG1351" s="88">
        <v>0</v>
      </c>
      <c r="AH1351" s="88">
        <v>0</v>
      </c>
    </row>
    <row r="1352" spans="1:34" ht="14.25" x14ac:dyDescent="0.25">
      <c r="A1352" s="85" t="s">
        <v>10</v>
      </c>
      <c r="B1352" s="85" t="s">
        <v>292</v>
      </c>
      <c r="C1352" s="85" t="s">
        <v>293</v>
      </c>
      <c r="D1352" s="85" t="s">
        <v>319</v>
      </c>
      <c r="E1352" s="85" t="s">
        <v>352</v>
      </c>
      <c r="F1352" s="85" t="s">
        <v>94</v>
      </c>
      <c r="G1352" s="85" t="s">
        <v>358</v>
      </c>
      <c r="H1352" s="86" t="s">
        <v>16</v>
      </c>
      <c r="I1352" s="87">
        <v>25</v>
      </c>
      <c r="J1352" s="88">
        <v>9.9315663269542599E-3</v>
      </c>
      <c r="K1352" s="88">
        <v>1.0040462005893255E-2</v>
      </c>
      <c r="L1352" s="88">
        <v>1.1275069324083759E-2</v>
      </c>
      <c r="M1352" s="88">
        <v>1.057098539887383E-2</v>
      </c>
      <c r="N1352" s="88">
        <v>1.046878330247141E-2</v>
      </c>
      <c r="O1352" s="88">
        <v>1.0811684096351075E-2</v>
      </c>
      <c r="P1352" s="88">
        <v>9.9746903689200764E-3</v>
      </c>
      <c r="Q1352" s="88">
        <v>1.0200348732662354E-2</v>
      </c>
      <c r="R1352" s="88">
        <v>5.8027476727799225E-3</v>
      </c>
      <c r="S1352" s="88">
        <v>4.0206793735720692E-3</v>
      </c>
      <c r="T1352" s="88">
        <v>4.5389412384767578E-3</v>
      </c>
      <c r="U1352" s="88">
        <v>3.4045891814877024E-3</v>
      </c>
      <c r="V1352" s="88">
        <v>2.9258929102625357E-3</v>
      </c>
      <c r="W1352" s="88">
        <v>2.2808960805694948E-3</v>
      </c>
      <c r="X1352" s="88">
        <v>3.4213441208542305E-3</v>
      </c>
      <c r="Y1352" s="88">
        <v>2.2808960805694866E-3</v>
      </c>
      <c r="Z1352" s="88">
        <v>3.4213441208542305E-3</v>
      </c>
      <c r="AA1352" s="88">
        <v>2.2808960805694866E-3</v>
      </c>
      <c r="AB1352" s="88">
        <v>4.5617921611389731E-3</v>
      </c>
      <c r="AC1352" s="88">
        <v>6.842688241708461E-3</v>
      </c>
      <c r="AD1352" s="88">
        <v>5.1320161812813464E-3</v>
      </c>
      <c r="AE1352" s="88">
        <v>3.9915681409966024E-3</v>
      </c>
      <c r="AF1352" s="88">
        <v>3.9915681409966024E-3</v>
      </c>
      <c r="AG1352" s="88">
        <v>3.4213441208542305E-3</v>
      </c>
      <c r="AH1352" s="88">
        <v>3.4213441208542305E-3</v>
      </c>
    </row>
    <row r="1353" spans="1:34" ht="14.25" x14ac:dyDescent="0.25">
      <c r="A1353" s="85" t="s">
        <v>10</v>
      </c>
      <c r="B1353" s="85" t="s">
        <v>292</v>
      </c>
      <c r="C1353" s="85" t="s">
        <v>293</v>
      </c>
      <c r="D1353" s="85" t="s">
        <v>319</v>
      </c>
      <c r="E1353" s="85" t="s">
        <v>352</v>
      </c>
      <c r="F1353" s="85" t="s">
        <v>94</v>
      </c>
      <c r="G1353" s="85" t="s">
        <v>358</v>
      </c>
      <c r="H1353" s="86" t="s">
        <v>18</v>
      </c>
      <c r="I1353" s="87">
        <v>298</v>
      </c>
      <c r="J1353" s="88">
        <v>4.0737819084763464E-4</v>
      </c>
      <c r="K1353" s="88">
        <v>3.9148574081831236E-4</v>
      </c>
      <c r="L1353" s="88">
        <v>4.3703066772344612E-4</v>
      </c>
      <c r="M1353" s="88">
        <v>3.9691489268010123E-4</v>
      </c>
      <c r="N1353" s="88">
        <v>3.9781977557135117E-4</v>
      </c>
      <c r="O1353" s="88">
        <v>3.9855018426292334E-4</v>
      </c>
      <c r="P1353" s="88">
        <v>3.6550845781946009E-4</v>
      </c>
      <c r="Q1353" s="88">
        <v>3.6876605640176686E-4</v>
      </c>
      <c r="R1353" s="88">
        <v>2.0139137342800121E-4</v>
      </c>
      <c r="S1353" s="88">
        <v>1.409739613996009E-4</v>
      </c>
      <c r="T1353" s="88">
        <v>1.6111309874240087E-4</v>
      </c>
      <c r="U1353" s="88">
        <v>1.2083482405680054E-4</v>
      </c>
      <c r="V1353" s="88">
        <v>1.006956867140006E-4</v>
      </c>
      <c r="W1353" s="88">
        <v>8.0556549371200637E-5</v>
      </c>
      <c r="X1353" s="88">
        <v>1.2083482405680054E-4</v>
      </c>
      <c r="Y1353" s="88">
        <v>8.0556549371200366E-5</v>
      </c>
      <c r="Z1353" s="88">
        <v>1.2083482405680054E-4</v>
      </c>
      <c r="AA1353" s="88">
        <v>8.0556549371200366E-5</v>
      </c>
      <c r="AB1353" s="88">
        <v>1.6111309874240073E-4</v>
      </c>
      <c r="AC1353" s="88">
        <v>2.4166964811360108E-4</v>
      </c>
      <c r="AD1353" s="88">
        <v>1.8125223608520083E-4</v>
      </c>
      <c r="AE1353" s="88">
        <v>1.4097396139960063E-4</v>
      </c>
      <c r="AF1353" s="88">
        <v>1.4097396139960063E-4</v>
      </c>
      <c r="AG1353" s="88">
        <v>1.2083482405680054E-4</v>
      </c>
      <c r="AH1353" s="88">
        <v>1.2083482405680054E-4</v>
      </c>
    </row>
    <row r="1354" spans="1:34" ht="14.25" x14ac:dyDescent="0.25">
      <c r="A1354" s="85" t="s">
        <v>10</v>
      </c>
      <c r="B1354" s="85" t="s">
        <v>292</v>
      </c>
      <c r="C1354" s="85" t="s">
        <v>293</v>
      </c>
      <c r="D1354" s="85" t="s">
        <v>319</v>
      </c>
      <c r="E1354" s="85" t="s">
        <v>352</v>
      </c>
      <c r="F1354" s="85" t="s">
        <v>94</v>
      </c>
      <c r="G1354" s="85" t="s">
        <v>359</v>
      </c>
      <c r="H1354" s="86" t="s">
        <v>16</v>
      </c>
      <c r="I1354" s="87">
        <v>25</v>
      </c>
      <c r="J1354" s="88">
        <v>3.4582525612216219E-3</v>
      </c>
      <c r="K1354" s="88">
        <v>3.7998336784002889E-3</v>
      </c>
      <c r="L1354" s="88">
        <v>4.3004004274245396E-3</v>
      </c>
      <c r="M1354" s="88">
        <v>3.9621760786300716E-3</v>
      </c>
      <c r="N1354" s="88">
        <v>3.5845505288475328E-3</v>
      </c>
      <c r="O1354" s="88">
        <v>4.5999851197407095E-3</v>
      </c>
      <c r="P1354" s="88">
        <v>4.2407196331100743E-3</v>
      </c>
      <c r="Q1354" s="88">
        <v>4.3275530981533089E-3</v>
      </c>
      <c r="R1354" s="88">
        <v>2.8164364772700224E-3</v>
      </c>
      <c r="S1354" s="88">
        <v>3.1517643954243227E-3</v>
      </c>
      <c r="T1354" s="88">
        <v>3.8308470853584951E-3</v>
      </c>
      <c r="U1354" s="88">
        <v>3.11247776594666E-3</v>
      </c>
      <c r="V1354" s="88">
        <v>3.4577057135397426E-3</v>
      </c>
      <c r="W1354" s="88">
        <v>2.8884387884076015E-3</v>
      </c>
      <c r="X1354" s="88">
        <v>3.7309001016931349E-3</v>
      </c>
      <c r="Y1354" s="88">
        <v>2.6477355560402894E-3</v>
      </c>
      <c r="Z1354" s="88">
        <v>2.6477355560402894E-3</v>
      </c>
      <c r="AA1354" s="88">
        <v>2.888438788407588E-3</v>
      </c>
      <c r="AB1354" s="88">
        <v>2.888438788407588E-3</v>
      </c>
      <c r="AC1354" s="88">
        <v>3.1291420207748871E-3</v>
      </c>
      <c r="AD1354" s="88">
        <v>2.888438788407588E-3</v>
      </c>
      <c r="AE1354" s="88">
        <v>2.5273839398566389E-3</v>
      </c>
      <c r="AF1354" s="88">
        <v>2.4070323236729898E-3</v>
      </c>
      <c r="AG1354" s="88">
        <v>9.6281292946919601E-4</v>
      </c>
      <c r="AH1354" s="88">
        <v>9.6281292946919601E-4</v>
      </c>
    </row>
    <row r="1355" spans="1:34" ht="14.25" x14ac:dyDescent="0.25">
      <c r="A1355" s="85" t="s">
        <v>10</v>
      </c>
      <c r="B1355" s="85" t="s">
        <v>292</v>
      </c>
      <c r="C1355" s="85" t="s">
        <v>293</v>
      </c>
      <c r="D1355" s="85" t="s">
        <v>319</v>
      </c>
      <c r="E1355" s="85" t="s">
        <v>352</v>
      </c>
      <c r="F1355" s="85" t="s">
        <v>94</v>
      </c>
      <c r="G1355" s="85" t="s">
        <v>359</v>
      </c>
      <c r="H1355" s="86" t="s">
        <v>18</v>
      </c>
      <c r="I1355" s="87">
        <v>298</v>
      </c>
      <c r="J1355" s="88">
        <v>1.3490855533309948E-4</v>
      </c>
      <c r="K1355" s="88">
        <v>1.4895036041348545E-4</v>
      </c>
      <c r="L1355" s="88">
        <v>1.7672481373443415E-4</v>
      </c>
      <c r="M1355" s="88">
        <v>1.6606068838155455E-4</v>
      </c>
      <c r="N1355" s="88">
        <v>1.5932882949076452E-4</v>
      </c>
      <c r="O1355" s="88">
        <v>2.0871830529154426E-4</v>
      </c>
      <c r="P1355" s="88">
        <v>2.0006373732099413E-4</v>
      </c>
      <c r="Q1355" s="88">
        <v>2.1080341561586407E-4</v>
      </c>
      <c r="R1355" s="88">
        <v>1.3816869685141474E-4</v>
      </c>
      <c r="S1355" s="88">
        <v>1.561907007885548E-4</v>
      </c>
      <c r="T1355" s="88">
        <v>1.9223470866283718E-4</v>
      </c>
      <c r="U1355" s="88">
        <v>1.561907007885548E-4</v>
      </c>
      <c r="V1355" s="88">
        <v>1.6820537007998225E-4</v>
      </c>
      <c r="W1355" s="88">
        <v>1.4417603149712846E-4</v>
      </c>
      <c r="X1355" s="88">
        <v>1.8622737401712344E-4</v>
      </c>
      <c r="Y1355" s="88">
        <v>1.3216136220570052E-4</v>
      </c>
      <c r="Z1355" s="88">
        <v>1.3216136220570052E-4</v>
      </c>
      <c r="AA1355" s="88">
        <v>1.4417603149712783E-4</v>
      </c>
      <c r="AB1355" s="88">
        <v>1.4417603149712783E-4</v>
      </c>
      <c r="AC1355" s="88">
        <v>1.5619070078855515E-4</v>
      </c>
      <c r="AD1355" s="88">
        <v>1.4417603149712783E-4</v>
      </c>
      <c r="AE1355" s="88">
        <v>1.2615402755998683E-4</v>
      </c>
      <c r="AF1355" s="88">
        <v>1.2014669291427318E-4</v>
      </c>
      <c r="AG1355" s="88">
        <v>4.8058677165709275E-5</v>
      </c>
      <c r="AH1355" s="88">
        <v>4.8058677165709275E-5</v>
      </c>
    </row>
    <row r="1356" spans="1:34" ht="14.25" x14ac:dyDescent="0.25">
      <c r="A1356" s="85" t="s">
        <v>10</v>
      </c>
      <c r="B1356" s="85" t="s">
        <v>292</v>
      </c>
      <c r="C1356" s="85" t="s">
        <v>293</v>
      </c>
      <c r="D1356" s="85" t="s">
        <v>319</v>
      </c>
      <c r="E1356" s="85" t="s">
        <v>352</v>
      </c>
      <c r="F1356" s="85" t="s">
        <v>94</v>
      </c>
      <c r="G1356" s="85" t="s">
        <v>360</v>
      </c>
      <c r="H1356" s="86" t="s">
        <v>16</v>
      </c>
      <c r="I1356" s="87">
        <v>25</v>
      </c>
      <c r="J1356" s="88">
        <v>1.5568428036111852E-2</v>
      </c>
      <c r="K1356" s="88">
        <v>3.8230920010252074E-3</v>
      </c>
      <c r="L1356" s="88">
        <v>1.0236884611867969E-2</v>
      </c>
      <c r="M1356" s="88">
        <v>1.0147271474996706E-2</v>
      </c>
      <c r="N1356" s="88">
        <v>9.3235992264117662E-3</v>
      </c>
      <c r="O1356" s="88">
        <v>9.2036896330441563E-3</v>
      </c>
      <c r="P1356" s="88">
        <v>6.7878945358157234E-3</v>
      </c>
      <c r="Q1356" s="88">
        <v>1.0390326372577507E-2</v>
      </c>
      <c r="R1356" s="88">
        <v>7.8402090164004599E-3</v>
      </c>
      <c r="S1356" s="88">
        <v>7.3732594974252955E-3</v>
      </c>
      <c r="T1356" s="88">
        <v>6.1318333320658702E-3</v>
      </c>
      <c r="U1356" s="88">
        <v>8.4310392549343076E-3</v>
      </c>
      <c r="V1356" s="88">
        <v>9.0925009070115873E-3</v>
      </c>
      <c r="W1356" s="88">
        <v>8.4761791714818759E-3</v>
      </c>
      <c r="X1356" s="88">
        <v>1.0402583528636791E-2</v>
      </c>
      <c r="Y1356" s="88">
        <v>9.6320217857748074E-3</v>
      </c>
      <c r="Z1356" s="88">
        <v>8.4761791714818291E-3</v>
      </c>
      <c r="AA1356" s="88">
        <v>8.8614600429128207E-3</v>
      </c>
      <c r="AB1356" s="88">
        <v>8.8614600429128207E-3</v>
      </c>
      <c r="AC1356" s="88">
        <v>9.246740914343814E-3</v>
      </c>
      <c r="AD1356" s="88">
        <v>7.705617428619845E-3</v>
      </c>
      <c r="AE1356" s="88">
        <v>6.164493942895876E-3</v>
      </c>
      <c r="AF1356" s="88">
        <v>6.9350556857578601E-3</v>
      </c>
      <c r="AG1356" s="88">
        <v>3.082246971447938E-3</v>
      </c>
      <c r="AH1356" s="88">
        <v>3.082246971447938E-3</v>
      </c>
    </row>
    <row r="1357" spans="1:34" ht="14.25" x14ac:dyDescent="0.25">
      <c r="A1357" s="85" t="s">
        <v>10</v>
      </c>
      <c r="B1357" s="85" t="s">
        <v>292</v>
      </c>
      <c r="C1357" s="85" t="s">
        <v>293</v>
      </c>
      <c r="D1357" s="85" t="s">
        <v>319</v>
      </c>
      <c r="E1357" s="85" t="s">
        <v>352</v>
      </c>
      <c r="F1357" s="85" t="s">
        <v>94</v>
      </c>
      <c r="G1357" s="85" t="s">
        <v>360</v>
      </c>
      <c r="H1357" s="86" t="s">
        <v>18</v>
      </c>
      <c r="I1357" s="87">
        <v>298</v>
      </c>
      <c r="J1357" s="88">
        <v>6.4425780043664738E-4</v>
      </c>
      <c r="K1357" s="88">
        <v>1.565226039719379E-4</v>
      </c>
      <c r="L1357" s="88">
        <v>4.3298514999266254E-4</v>
      </c>
      <c r="M1357" s="88">
        <v>4.3169456963388167E-4</v>
      </c>
      <c r="N1357" s="88">
        <v>4.1517730099227302E-4</v>
      </c>
      <c r="O1357" s="88">
        <v>4.131862687205242E-4</v>
      </c>
      <c r="P1357" s="88">
        <v>3.1311513830518261E-4</v>
      </c>
      <c r="Q1357" s="88">
        <v>4.8934558052497008E-4</v>
      </c>
      <c r="R1357" s="88">
        <v>3.6790203221244634E-4</v>
      </c>
      <c r="S1357" s="88">
        <v>3.4950693060182344E-4</v>
      </c>
      <c r="T1357" s="88">
        <v>2.9432162576995626E-4</v>
      </c>
      <c r="U1357" s="88">
        <v>4.0469223543369121E-4</v>
      </c>
      <c r="V1357" s="88">
        <v>4.2308733704431368E-4</v>
      </c>
      <c r="W1357" s="88">
        <v>4.0469223543369121E-4</v>
      </c>
      <c r="X1357" s="88">
        <v>4.9666774348680013E-4</v>
      </c>
      <c r="Y1357" s="88">
        <v>4.5987754026555563E-4</v>
      </c>
      <c r="Z1357" s="88">
        <v>4.0469223543368894E-4</v>
      </c>
      <c r="AA1357" s="88">
        <v>4.2308733704431119E-4</v>
      </c>
      <c r="AB1357" s="88">
        <v>4.2308733704431119E-4</v>
      </c>
      <c r="AC1357" s="88">
        <v>4.4148243865493338E-4</v>
      </c>
      <c r="AD1357" s="88">
        <v>3.6790203221244449E-4</v>
      </c>
      <c r="AE1357" s="88">
        <v>2.9432162576995566E-4</v>
      </c>
      <c r="AF1357" s="88">
        <v>3.311118289912001E-4</v>
      </c>
      <c r="AG1357" s="88">
        <v>1.4716081288497783E-4</v>
      </c>
      <c r="AH1357" s="88">
        <v>1.4716081288497783E-4</v>
      </c>
    </row>
    <row r="1358" spans="1:34" ht="14.25" x14ac:dyDescent="0.25">
      <c r="A1358" s="85" t="s">
        <v>10</v>
      </c>
      <c r="B1358" s="85" t="s">
        <v>292</v>
      </c>
      <c r="C1358" s="85" t="s">
        <v>293</v>
      </c>
      <c r="D1358" s="85" t="s">
        <v>319</v>
      </c>
      <c r="E1358" s="85" t="s">
        <v>352</v>
      </c>
      <c r="F1358" s="85" t="s">
        <v>94</v>
      </c>
      <c r="G1358" s="85" t="s">
        <v>361</v>
      </c>
      <c r="H1358" s="86" t="s">
        <v>16</v>
      </c>
      <c r="I1358" s="87">
        <v>25</v>
      </c>
      <c r="J1358" s="88">
        <v>4.6293615265151312E-3</v>
      </c>
      <c r="K1358" s="88">
        <v>8.8361791678074498E-3</v>
      </c>
      <c r="L1358" s="88">
        <v>1.3225639776058583E-2</v>
      </c>
      <c r="M1358" s="88">
        <v>1.3093141473022429E-2</v>
      </c>
      <c r="N1358" s="88">
        <v>1.4395287805903642E-2</v>
      </c>
      <c r="O1358" s="88">
        <v>1.2315464969017358E-2</v>
      </c>
      <c r="P1358" s="88">
        <v>1.1353609354270067E-2</v>
      </c>
      <c r="Q1358" s="88">
        <v>1.2976417631337587E-2</v>
      </c>
      <c r="R1358" s="88">
        <v>5.2454951949155153E-3</v>
      </c>
      <c r="S1358" s="88">
        <v>1.5578155009188663E-2</v>
      </c>
      <c r="T1358" s="88">
        <v>1.1794703924316698E-2</v>
      </c>
      <c r="U1358" s="88">
        <v>1.2819978224197901E-2</v>
      </c>
      <c r="V1358" s="88">
        <v>1.2695669467433774E-2</v>
      </c>
      <c r="W1358" s="88">
        <v>1.1857527261786247E-2</v>
      </c>
      <c r="X1358" s="88">
        <v>1.0826437934674391E-2</v>
      </c>
      <c r="Y1358" s="88">
        <v>1.2888616588898083E-2</v>
      </c>
      <c r="Z1358" s="88">
        <v>1.0826437934674389E-2</v>
      </c>
      <c r="AA1358" s="88">
        <v>1.1341982598230315E-2</v>
      </c>
      <c r="AB1358" s="88">
        <v>1.2373071925342162E-2</v>
      </c>
      <c r="AC1358" s="88">
        <v>1.1341982598230315E-2</v>
      </c>
      <c r="AD1358" s="88">
        <v>1.1857527261786238E-2</v>
      </c>
      <c r="AE1358" s="88">
        <v>1.0310893271118468E-2</v>
      </c>
      <c r="AF1358" s="88">
        <v>1.0310893271118468E-2</v>
      </c>
      <c r="AG1358" s="88">
        <v>4.6399019720033104E-3</v>
      </c>
      <c r="AH1358" s="88">
        <v>4.6399019720033104E-3</v>
      </c>
    </row>
    <row r="1359" spans="1:34" ht="14.25" x14ac:dyDescent="0.25">
      <c r="A1359" s="85" t="s">
        <v>10</v>
      </c>
      <c r="B1359" s="85" t="s">
        <v>292</v>
      </c>
      <c r="C1359" s="85" t="s">
        <v>293</v>
      </c>
      <c r="D1359" s="85" t="s">
        <v>319</v>
      </c>
      <c r="E1359" s="85" t="s">
        <v>352</v>
      </c>
      <c r="F1359" s="85" t="s">
        <v>94</v>
      </c>
      <c r="G1359" s="85" t="s">
        <v>361</v>
      </c>
      <c r="H1359" s="86" t="s">
        <v>18</v>
      </c>
      <c r="I1359" s="87">
        <v>298</v>
      </c>
      <c r="J1359" s="88">
        <v>1.9157375860816463E-4</v>
      </c>
      <c r="K1359" s="88">
        <v>3.6176523404012463E-4</v>
      </c>
      <c r="L1359" s="88">
        <v>5.5939925468601243E-4</v>
      </c>
      <c r="M1359" s="88">
        <v>5.570204844996305E-4</v>
      </c>
      <c r="N1359" s="88">
        <v>6.410181940608989E-4</v>
      </c>
      <c r="O1359" s="88">
        <v>5.5288489953387741E-4</v>
      </c>
      <c r="P1359" s="88">
        <v>5.2372454292972791E-4</v>
      </c>
      <c r="Q1359" s="88">
        <v>6.1114082380514555E-4</v>
      </c>
      <c r="R1359" s="88">
        <v>2.4614501196755696E-4</v>
      </c>
      <c r="S1359" s="88">
        <v>7.384350359026699E-4</v>
      </c>
      <c r="T1359" s="88">
        <v>5.6613352752538288E-4</v>
      </c>
      <c r="U1359" s="88">
        <v>6.1536252991889484E-4</v>
      </c>
      <c r="V1359" s="88">
        <v>5.9074802872213881E-4</v>
      </c>
      <c r="W1359" s="88">
        <v>5.6613352752538288E-4</v>
      </c>
      <c r="X1359" s="88">
        <v>5.1690452513187104E-4</v>
      </c>
      <c r="Y1359" s="88">
        <v>6.1536252991889397E-4</v>
      </c>
      <c r="Z1359" s="88">
        <v>5.1690452513187104E-4</v>
      </c>
      <c r="AA1359" s="88">
        <v>5.4151902632862674E-4</v>
      </c>
      <c r="AB1359" s="88">
        <v>5.9074802872213816E-4</v>
      </c>
      <c r="AC1359" s="88">
        <v>5.4151902632862674E-4</v>
      </c>
      <c r="AD1359" s="88">
        <v>5.6613352752538256E-4</v>
      </c>
      <c r="AE1359" s="88">
        <v>4.9229002393511522E-4</v>
      </c>
      <c r="AF1359" s="88">
        <v>4.9229002393511522E-4</v>
      </c>
      <c r="AG1359" s="88">
        <v>2.2153051077080185E-4</v>
      </c>
      <c r="AH1359" s="88">
        <v>2.2153051077080185E-4</v>
      </c>
    </row>
    <row r="1360" spans="1:34" ht="14.25" x14ac:dyDescent="0.25">
      <c r="A1360" s="85" t="s">
        <v>10</v>
      </c>
      <c r="B1360" s="85" t="s">
        <v>292</v>
      </c>
      <c r="C1360" s="85" t="s">
        <v>293</v>
      </c>
      <c r="D1360" s="85" t="s">
        <v>319</v>
      </c>
      <c r="E1360" s="85" t="s">
        <v>352</v>
      </c>
      <c r="F1360" s="85" t="s">
        <v>94</v>
      </c>
      <c r="G1360" s="85" t="s">
        <v>362</v>
      </c>
      <c r="H1360" s="86" t="s">
        <v>16</v>
      </c>
      <c r="I1360" s="87">
        <v>25</v>
      </c>
      <c r="J1360" s="88">
        <v>8.5547540275106061E-3</v>
      </c>
      <c r="K1360" s="88">
        <v>4.996534544649725E-3</v>
      </c>
      <c r="L1360" s="88">
        <v>6.4957097365293676E-3</v>
      </c>
      <c r="M1360" s="88">
        <v>5.2100042592376147E-3</v>
      </c>
      <c r="N1360" s="88">
        <v>6.5988316553784124E-3</v>
      </c>
      <c r="O1360" s="88">
        <v>7.4096351218550819E-3</v>
      </c>
      <c r="P1360" s="88">
        <v>7.8067793245890004E-3</v>
      </c>
      <c r="Q1360" s="88">
        <v>7.3691344517985632E-3</v>
      </c>
      <c r="R1360" s="88">
        <v>3.8322460762853839E-3</v>
      </c>
      <c r="S1360" s="88">
        <v>4.0168465808817109E-3</v>
      </c>
      <c r="T1360" s="88">
        <v>5.7299459955717103E-3</v>
      </c>
      <c r="U1360" s="88">
        <v>5.7297886145836223E-3</v>
      </c>
      <c r="V1360" s="88">
        <v>5.6833231086996939E-3</v>
      </c>
      <c r="W1360" s="88">
        <v>4.874240455437823E-3</v>
      </c>
      <c r="X1360" s="88">
        <v>5.5389096084520768E-3</v>
      </c>
      <c r="Y1360" s="88">
        <v>4.2095713024235789E-3</v>
      </c>
      <c r="Z1360" s="88">
        <v>3.9880149180854972E-3</v>
      </c>
      <c r="AA1360" s="88">
        <v>4.8742404554378291E-3</v>
      </c>
      <c r="AB1360" s="88">
        <v>4.8742404554378291E-3</v>
      </c>
      <c r="AC1360" s="88">
        <v>4.8742404554378291E-3</v>
      </c>
      <c r="AD1360" s="88">
        <v>5.0957968397759117E-3</v>
      </c>
      <c r="AE1360" s="88">
        <v>3.9880149180854972E-3</v>
      </c>
      <c r="AF1360" s="88">
        <v>4.4311276867616623E-3</v>
      </c>
      <c r="AG1360" s="88">
        <v>1.772451074704665E-3</v>
      </c>
      <c r="AH1360" s="88">
        <v>1.772451074704665E-3</v>
      </c>
    </row>
    <row r="1361" spans="1:34" ht="14.25" x14ac:dyDescent="0.25">
      <c r="A1361" s="85" t="s">
        <v>10</v>
      </c>
      <c r="B1361" s="85" t="s">
        <v>292</v>
      </c>
      <c r="C1361" s="85" t="s">
        <v>293</v>
      </c>
      <c r="D1361" s="85" t="s">
        <v>319</v>
      </c>
      <c r="E1361" s="85" t="s">
        <v>352</v>
      </c>
      <c r="F1361" s="85" t="s">
        <v>94</v>
      </c>
      <c r="G1361" s="85" t="s">
        <v>362</v>
      </c>
      <c r="H1361" s="86" t="s">
        <v>18</v>
      </c>
      <c r="I1361" s="87">
        <v>298</v>
      </c>
      <c r="J1361" s="88">
        <v>3.5401563987426182E-4</v>
      </c>
      <c r="K1361" s="88">
        <v>2.0456494312838782E-4</v>
      </c>
      <c r="L1361" s="88">
        <v>2.747462691255977E-4</v>
      </c>
      <c r="M1361" s="88">
        <v>2.216488000763771E-4</v>
      </c>
      <c r="N1361" s="88">
        <v>2.9384415286978869E-4</v>
      </c>
      <c r="O1361" s="88">
        <v>3.3264479905839952E-4</v>
      </c>
      <c r="P1361" s="88">
        <v>3.6011472703928379E-4</v>
      </c>
      <c r="Q1361" s="88">
        <v>3.4705872048438637E-4</v>
      </c>
      <c r="R1361" s="88">
        <v>1.7982825667712428E-4</v>
      </c>
      <c r="S1361" s="88">
        <v>1.9040638942283746E-4</v>
      </c>
      <c r="T1361" s="88">
        <v>2.7503145138854207E-4</v>
      </c>
      <c r="U1361" s="88">
        <v>2.7503145138854207E-4</v>
      </c>
      <c r="V1361" s="88">
        <v>2.6445331864283092E-4</v>
      </c>
      <c r="W1361" s="88">
        <v>2.3271892040569088E-4</v>
      </c>
      <c r="X1361" s="88">
        <v>2.6445331864283087E-4</v>
      </c>
      <c r="Y1361" s="88">
        <v>2.0098452216855148E-4</v>
      </c>
      <c r="Z1361" s="88">
        <v>1.9040638942283825E-4</v>
      </c>
      <c r="AA1361" s="88">
        <v>2.3271892040569117E-4</v>
      </c>
      <c r="AB1361" s="88">
        <v>2.3271892040569117E-4</v>
      </c>
      <c r="AC1361" s="88">
        <v>2.3271892040569117E-4</v>
      </c>
      <c r="AD1361" s="88">
        <v>2.4329705315140438E-4</v>
      </c>
      <c r="AE1361" s="88">
        <v>1.9040638942283825E-4</v>
      </c>
      <c r="AF1361" s="88">
        <v>2.1156265491426471E-4</v>
      </c>
      <c r="AG1361" s="88">
        <v>8.4625061965705865E-5</v>
      </c>
      <c r="AH1361" s="88">
        <v>8.4625061965705865E-5</v>
      </c>
    </row>
    <row r="1362" spans="1:34" ht="14.25" x14ac:dyDescent="0.25">
      <c r="A1362" s="85" t="s">
        <v>10</v>
      </c>
      <c r="B1362" s="85" t="s">
        <v>292</v>
      </c>
      <c r="C1362" s="85" t="s">
        <v>293</v>
      </c>
      <c r="D1362" s="85" t="s">
        <v>319</v>
      </c>
      <c r="E1362" s="85" t="s">
        <v>352</v>
      </c>
      <c r="F1362" s="85" t="s">
        <v>94</v>
      </c>
      <c r="G1362" s="85" t="s">
        <v>363</v>
      </c>
      <c r="H1362" s="86" t="s">
        <v>16</v>
      </c>
      <c r="I1362" s="87">
        <v>25</v>
      </c>
      <c r="J1362" s="88">
        <v>2.6518261907195815E-3</v>
      </c>
      <c r="K1362" s="88">
        <v>2.8560034210495223E-3</v>
      </c>
      <c r="L1362" s="88">
        <v>3.0152469281127E-3</v>
      </c>
      <c r="M1362" s="88">
        <v>2.8641112059699173E-3</v>
      </c>
      <c r="N1362" s="88">
        <v>2.7450935736157782E-3</v>
      </c>
      <c r="O1362" s="88">
        <v>2.7004154355574107E-3</v>
      </c>
      <c r="P1362" s="88">
        <v>2.7933937811979162E-3</v>
      </c>
      <c r="Q1362" s="88">
        <v>2.7824252145021407E-3</v>
      </c>
      <c r="R1362" s="88">
        <v>1.4302643716903589E-3</v>
      </c>
      <c r="S1362" s="88">
        <v>9.8083411501531355E-4</v>
      </c>
      <c r="T1362" s="88">
        <v>1.0320050125254136E-3</v>
      </c>
      <c r="U1362" s="88">
        <v>7.7994656959935998E-4</v>
      </c>
      <c r="V1362" s="88">
        <v>7.1555843363207158E-4</v>
      </c>
      <c r="W1362" s="88">
        <v>5.7216497406804411E-4</v>
      </c>
      <c r="X1362" s="88">
        <v>8.582474611020614E-4</v>
      </c>
      <c r="Y1362" s="88">
        <v>5.7216497406804086E-4</v>
      </c>
      <c r="Z1362" s="88">
        <v>8.582474611020614E-4</v>
      </c>
      <c r="AA1362" s="88">
        <v>5.7216497406804086E-4</v>
      </c>
      <c r="AB1362" s="88">
        <v>1.1443299481360817E-3</v>
      </c>
      <c r="AC1362" s="88">
        <v>1.7164949222041228E-3</v>
      </c>
      <c r="AD1362" s="88">
        <v>1.2873711916530919E-3</v>
      </c>
      <c r="AE1362" s="88">
        <v>1.0012887046190716E-3</v>
      </c>
      <c r="AF1362" s="88">
        <v>1.0012887046190716E-3</v>
      </c>
      <c r="AG1362" s="88">
        <v>8.582474611020614E-4</v>
      </c>
      <c r="AH1362" s="88">
        <v>8.5824746110206118E-4</v>
      </c>
    </row>
    <row r="1363" spans="1:34" ht="14.25" x14ac:dyDescent="0.25">
      <c r="A1363" s="85" t="s">
        <v>10</v>
      </c>
      <c r="B1363" s="85" t="s">
        <v>292</v>
      </c>
      <c r="C1363" s="85" t="s">
        <v>293</v>
      </c>
      <c r="D1363" s="85" t="s">
        <v>319</v>
      </c>
      <c r="E1363" s="85" t="s">
        <v>352</v>
      </c>
      <c r="F1363" s="85" t="s">
        <v>94</v>
      </c>
      <c r="G1363" s="85" t="s">
        <v>363</v>
      </c>
      <c r="H1363" s="86" t="s">
        <v>18</v>
      </c>
      <c r="I1363" s="87">
        <v>298</v>
      </c>
      <c r="J1363" s="88">
        <v>2.4028137076313304E-4</v>
      </c>
      <c r="K1363" s="88">
        <v>2.3562308813266178E-4</v>
      </c>
      <c r="L1363" s="88">
        <v>2.54108512315401E-4</v>
      </c>
      <c r="M1363" s="88">
        <v>2.2887353160415757E-4</v>
      </c>
      <c r="N1363" s="88">
        <v>2.2672112396527683E-4</v>
      </c>
      <c r="O1363" s="88">
        <v>2.2455051767405348E-4</v>
      </c>
      <c r="P1363" s="88">
        <v>2.2236171167109287E-4</v>
      </c>
      <c r="Q1363" s="88">
        <v>2.2015470488356064E-4</v>
      </c>
      <c r="R1363" s="88">
        <v>1.0862455507330943E-4</v>
      </c>
      <c r="S1363" s="88">
        <v>7.6037188551316464E-5</v>
      </c>
      <c r="T1363" s="88">
        <v>8.6899644058647475E-5</v>
      </c>
      <c r="U1363" s="88">
        <v>6.5174733043985508E-5</v>
      </c>
      <c r="V1363" s="88">
        <v>5.431227753665489E-5</v>
      </c>
      <c r="W1363" s="88">
        <v>4.3449822029323914E-5</v>
      </c>
      <c r="X1363" s="88">
        <v>6.5174733043985508E-5</v>
      </c>
      <c r="Y1363" s="88">
        <v>4.344982202932367E-5</v>
      </c>
      <c r="Z1363" s="88">
        <v>6.5174733043985508E-5</v>
      </c>
      <c r="AA1363" s="88">
        <v>4.344982202932367E-5</v>
      </c>
      <c r="AB1363" s="88">
        <v>8.6899644058647339E-5</v>
      </c>
      <c r="AC1363" s="88">
        <v>1.3034946608797102E-4</v>
      </c>
      <c r="AD1363" s="88">
        <v>9.7762099565978255E-5</v>
      </c>
      <c r="AE1363" s="88">
        <v>7.603718855131641E-5</v>
      </c>
      <c r="AF1363" s="88">
        <v>7.603718855131641E-5</v>
      </c>
      <c r="AG1363" s="88">
        <v>6.5174733043985508E-5</v>
      </c>
      <c r="AH1363" s="88">
        <v>6.5174733043985494E-5</v>
      </c>
    </row>
    <row r="1364" spans="1:34" ht="14.25" x14ac:dyDescent="0.25">
      <c r="A1364" s="85" t="s">
        <v>10</v>
      </c>
      <c r="B1364" s="85" t="s">
        <v>292</v>
      </c>
      <c r="C1364" s="85" t="s">
        <v>293</v>
      </c>
      <c r="D1364" s="85" t="s">
        <v>319</v>
      </c>
      <c r="E1364" s="85" t="s">
        <v>352</v>
      </c>
      <c r="F1364" s="85" t="s">
        <v>94</v>
      </c>
      <c r="G1364" s="85" t="s">
        <v>364</v>
      </c>
      <c r="H1364" s="86" t="s">
        <v>16</v>
      </c>
      <c r="I1364" s="87">
        <v>25</v>
      </c>
      <c r="J1364" s="88">
        <v>9.1252861175698829E-4</v>
      </c>
      <c r="K1364" s="88">
        <v>1.0611436523351658E-3</v>
      </c>
      <c r="L1364" s="88">
        <v>1.1247832953698545E-3</v>
      </c>
      <c r="M1364" s="88">
        <v>1.0524305371897526E-3</v>
      </c>
      <c r="N1364" s="88">
        <v>9.2482640530959514E-4</v>
      </c>
      <c r="O1364" s="88">
        <v>1.1335563360076806E-3</v>
      </c>
      <c r="P1364" s="88">
        <v>1.1763730472813924E-3</v>
      </c>
      <c r="Q1364" s="88">
        <v>1.1761409131370031E-3</v>
      </c>
      <c r="R1364" s="88">
        <v>6.9243887034348367E-4</v>
      </c>
      <c r="S1364" s="88">
        <v>7.6691435300017905E-4</v>
      </c>
      <c r="T1364" s="88">
        <v>8.6928059170363287E-4</v>
      </c>
      <c r="U1364" s="88">
        <v>7.1167727255403411E-4</v>
      </c>
      <c r="V1364" s="88">
        <v>8.4352296967761281E-4</v>
      </c>
      <c r="W1364" s="88">
        <v>7.2299908241272865E-4</v>
      </c>
      <c r="X1364" s="88">
        <v>9.338738147831073E-4</v>
      </c>
      <c r="Y1364" s="88">
        <v>6.6274915887833434E-4</v>
      </c>
      <c r="Z1364" s="88">
        <v>6.6274915887833434E-4</v>
      </c>
      <c r="AA1364" s="88">
        <v>7.2299908241272844E-4</v>
      </c>
      <c r="AB1364" s="88">
        <v>7.2299908241272844E-4</v>
      </c>
      <c r="AC1364" s="88">
        <v>7.8324900594712232E-4</v>
      </c>
      <c r="AD1364" s="88">
        <v>7.2299908241272844E-4</v>
      </c>
      <c r="AE1364" s="88">
        <v>6.3262419711113712E-4</v>
      </c>
      <c r="AF1364" s="88">
        <v>6.0249923534394024E-4</v>
      </c>
      <c r="AG1364" s="88">
        <v>2.4099969413757613E-4</v>
      </c>
      <c r="AH1364" s="88">
        <v>2.4099969413757613E-4</v>
      </c>
    </row>
    <row r="1365" spans="1:34" ht="14.25" x14ac:dyDescent="0.25">
      <c r="A1365" s="85" t="s">
        <v>10</v>
      </c>
      <c r="B1365" s="85" t="s">
        <v>292</v>
      </c>
      <c r="C1365" s="85" t="s">
        <v>293</v>
      </c>
      <c r="D1365" s="85" t="s">
        <v>319</v>
      </c>
      <c r="E1365" s="85" t="s">
        <v>352</v>
      </c>
      <c r="F1365" s="85" t="s">
        <v>94</v>
      </c>
      <c r="G1365" s="85" t="s">
        <v>364</v>
      </c>
      <c r="H1365" s="86" t="s">
        <v>18</v>
      </c>
      <c r="I1365" s="87">
        <v>298</v>
      </c>
      <c r="J1365" s="88">
        <v>7.957228278632916E-5</v>
      </c>
      <c r="K1365" s="88">
        <v>8.9648588032191563E-5</v>
      </c>
      <c r="L1365" s="88">
        <v>1.0275544217800886E-4</v>
      </c>
      <c r="M1365" s="88">
        <v>9.5755782691520625E-5</v>
      </c>
      <c r="N1365" s="88">
        <v>9.08029553089403E-5</v>
      </c>
      <c r="O1365" s="88">
        <v>1.1759573913620107E-4</v>
      </c>
      <c r="P1365" s="88">
        <v>1.2171131507984356E-4</v>
      </c>
      <c r="Q1365" s="88">
        <v>1.2585042182622922E-4</v>
      </c>
      <c r="R1365" s="88">
        <v>7.4524111758488497E-5</v>
      </c>
      <c r="S1365" s="88">
        <v>8.4244648074812987E-5</v>
      </c>
      <c r="T1365" s="88">
        <v>1.0368572070746224E-4</v>
      </c>
      <c r="U1365" s="88">
        <v>8.4244648074812987E-5</v>
      </c>
      <c r="V1365" s="88">
        <v>9.0725005619029421E-5</v>
      </c>
      <c r="W1365" s="88">
        <v>7.7764290530596715E-5</v>
      </c>
      <c r="X1365" s="88">
        <v>1.0044554193535402E-4</v>
      </c>
      <c r="Y1365" s="88">
        <v>7.1283932986380294E-5</v>
      </c>
      <c r="Z1365" s="88">
        <v>7.1283932986380294E-5</v>
      </c>
      <c r="AA1365" s="88">
        <v>7.7764290530596688E-5</v>
      </c>
      <c r="AB1365" s="88">
        <v>7.7764290530596688E-5</v>
      </c>
      <c r="AC1365" s="88">
        <v>8.4244648074813068E-5</v>
      </c>
      <c r="AD1365" s="88">
        <v>7.7764290530596688E-5</v>
      </c>
      <c r="AE1365" s="88">
        <v>6.8043754214272076E-5</v>
      </c>
      <c r="AF1365" s="88">
        <v>6.48035754421639E-5</v>
      </c>
      <c r="AG1365" s="88">
        <v>2.5921430176865559E-5</v>
      </c>
      <c r="AH1365" s="88">
        <v>2.5921430176865559E-5</v>
      </c>
    </row>
    <row r="1366" spans="1:34" ht="14.25" x14ac:dyDescent="0.25">
      <c r="A1366" s="85" t="s">
        <v>10</v>
      </c>
      <c r="B1366" s="85" t="s">
        <v>292</v>
      </c>
      <c r="C1366" s="85" t="s">
        <v>293</v>
      </c>
      <c r="D1366" s="85" t="s">
        <v>319</v>
      </c>
      <c r="E1366" s="85" t="s">
        <v>352</v>
      </c>
      <c r="F1366" s="85" t="s">
        <v>94</v>
      </c>
      <c r="G1366" s="85" t="s">
        <v>365</v>
      </c>
      <c r="H1366" s="86" t="s">
        <v>16</v>
      </c>
      <c r="I1366" s="87">
        <v>25</v>
      </c>
      <c r="J1366" s="88">
        <v>4.1080388929179952E-3</v>
      </c>
      <c r="K1366" s="88">
        <v>1.0676387843609999E-3</v>
      </c>
      <c r="L1366" s="88">
        <v>2.6774894576395568E-3</v>
      </c>
      <c r="M1366" s="88">
        <v>2.6953114040134795E-3</v>
      </c>
      <c r="N1366" s="88">
        <v>2.4055207724696186E-3</v>
      </c>
      <c r="O1366" s="88">
        <v>2.2680292276192051E-3</v>
      </c>
      <c r="P1366" s="88">
        <v>1.8829578162577428E-3</v>
      </c>
      <c r="Q1366" s="88">
        <v>2.823879377204996E-3</v>
      </c>
      <c r="R1366" s="88">
        <v>1.9275653892380147E-3</v>
      </c>
      <c r="S1366" s="88">
        <v>1.7941247591919188E-3</v>
      </c>
      <c r="T1366" s="88">
        <v>1.391411243612053E-3</v>
      </c>
      <c r="U1366" s="88">
        <v>1.9277821314564948E-3</v>
      </c>
      <c r="V1366" s="88">
        <v>2.2181567785961348E-3</v>
      </c>
      <c r="W1366" s="88">
        <v>2.1216547111686593E-3</v>
      </c>
      <c r="X1366" s="88">
        <v>2.6038489637069898E-3</v>
      </c>
      <c r="Y1366" s="88">
        <v>2.4109712626916571E-3</v>
      </c>
      <c r="Z1366" s="88">
        <v>2.121654711168658E-3</v>
      </c>
      <c r="AA1366" s="88">
        <v>2.2180935616763243E-3</v>
      </c>
      <c r="AB1366" s="88">
        <v>2.2180935616763243E-3</v>
      </c>
      <c r="AC1366" s="88">
        <v>2.3145324121839903E-3</v>
      </c>
      <c r="AD1366" s="88">
        <v>1.9287770101533255E-3</v>
      </c>
      <c r="AE1366" s="88">
        <v>1.5430216081226606E-3</v>
      </c>
      <c r="AF1366" s="88">
        <v>1.7358993091379929E-3</v>
      </c>
      <c r="AG1366" s="88">
        <v>7.7151080406133031E-4</v>
      </c>
      <c r="AH1366" s="88">
        <v>7.7151080406133031E-4</v>
      </c>
    </row>
    <row r="1367" spans="1:34" ht="14.25" x14ac:dyDescent="0.25">
      <c r="A1367" s="85" t="s">
        <v>10</v>
      </c>
      <c r="B1367" s="85" t="s">
        <v>292</v>
      </c>
      <c r="C1367" s="85" t="s">
        <v>293</v>
      </c>
      <c r="D1367" s="85" t="s">
        <v>319</v>
      </c>
      <c r="E1367" s="85" t="s">
        <v>352</v>
      </c>
      <c r="F1367" s="85" t="s">
        <v>94</v>
      </c>
      <c r="G1367" s="85" t="s">
        <v>365</v>
      </c>
      <c r="H1367" s="86" t="s">
        <v>18</v>
      </c>
      <c r="I1367" s="87">
        <v>298</v>
      </c>
      <c r="J1367" s="88">
        <v>3.7999861281640633E-4</v>
      </c>
      <c r="K1367" s="88">
        <v>9.4206085854732773E-5</v>
      </c>
      <c r="L1367" s="88">
        <v>2.5175627351836156E-4</v>
      </c>
      <c r="M1367" s="88">
        <v>2.4892858027898593E-4</v>
      </c>
      <c r="N1367" s="88">
        <v>2.3661333625420871E-4</v>
      </c>
      <c r="O1367" s="88">
        <v>2.327967573483708E-4</v>
      </c>
      <c r="P1367" s="88">
        <v>1.9048757043554383E-4</v>
      </c>
      <c r="Q1367" s="88">
        <v>2.9214112849143862E-4</v>
      </c>
      <c r="R1367" s="88">
        <v>1.9843548350361869E-4</v>
      </c>
      <c r="S1367" s="88">
        <v>1.8851370932843772E-4</v>
      </c>
      <c r="T1367" s="88">
        <v>1.5874838680289484E-4</v>
      </c>
      <c r="U1367" s="88">
        <v>2.1827903185398062E-4</v>
      </c>
      <c r="V1367" s="88">
        <v>2.2820080602916159E-4</v>
      </c>
      <c r="W1367" s="88">
        <v>2.1827903185398062E-4</v>
      </c>
      <c r="X1367" s="88">
        <v>2.6788790272988517E-4</v>
      </c>
      <c r="Y1367" s="88">
        <v>2.4804435437952323E-4</v>
      </c>
      <c r="Z1367" s="88">
        <v>2.1827903185398049E-4</v>
      </c>
      <c r="AA1367" s="88">
        <v>2.282008060291614E-4</v>
      </c>
      <c r="AB1367" s="88">
        <v>2.282008060291614E-4</v>
      </c>
      <c r="AC1367" s="88">
        <v>2.3812258020434237E-4</v>
      </c>
      <c r="AD1367" s="88">
        <v>1.9843548350361861E-4</v>
      </c>
      <c r="AE1367" s="88">
        <v>1.587483868028949E-4</v>
      </c>
      <c r="AF1367" s="88">
        <v>1.7859193515325675E-4</v>
      </c>
      <c r="AG1367" s="88">
        <v>7.9374193401447448E-5</v>
      </c>
      <c r="AH1367" s="88">
        <v>7.9374193401447448E-5</v>
      </c>
    </row>
    <row r="1368" spans="1:34" ht="14.25" x14ac:dyDescent="0.25">
      <c r="A1368" s="85" t="s">
        <v>10</v>
      </c>
      <c r="B1368" s="85" t="s">
        <v>292</v>
      </c>
      <c r="C1368" s="85" t="s">
        <v>293</v>
      </c>
      <c r="D1368" s="85" t="s">
        <v>319</v>
      </c>
      <c r="E1368" s="85" t="s">
        <v>352</v>
      </c>
      <c r="F1368" s="85" t="s">
        <v>94</v>
      </c>
      <c r="G1368" s="85" t="s">
        <v>366</v>
      </c>
      <c r="H1368" s="86" t="s">
        <v>16</v>
      </c>
      <c r="I1368" s="87">
        <v>25</v>
      </c>
      <c r="J1368" s="88">
        <v>1.2215489679619539E-3</v>
      </c>
      <c r="K1368" s="88">
        <v>2.4675962761513868E-3</v>
      </c>
      <c r="L1368" s="88">
        <v>3.4592077974466466E-3</v>
      </c>
      <c r="M1368" s="88">
        <v>3.4777914056557425E-3</v>
      </c>
      <c r="N1368" s="88">
        <v>3.7140339263710158E-3</v>
      </c>
      <c r="O1368" s="88">
        <v>3.0348518491070901E-3</v>
      </c>
      <c r="P1368" s="88">
        <v>3.1494843303116757E-3</v>
      </c>
      <c r="Q1368" s="88">
        <v>3.5267263823247283E-3</v>
      </c>
      <c r="R1368" s="88">
        <v>1.2896384479014289E-3</v>
      </c>
      <c r="S1368" s="88">
        <v>3.7906103283459306E-3</v>
      </c>
      <c r="T1368" s="88">
        <v>2.6764073265899265E-3</v>
      </c>
      <c r="U1368" s="88">
        <v>2.9313260440349616E-3</v>
      </c>
      <c r="V1368" s="88">
        <v>3.0971660686102487E-3</v>
      </c>
      <c r="W1368" s="88">
        <v>2.9680328918036949E-3</v>
      </c>
      <c r="X1368" s="88">
        <v>2.7099430751251117E-3</v>
      </c>
      <c r="Y1368" s="88">
        <v>3.226122708482276E-3</v>
      </c>
      <c r="Z1368" s="88">
        <v>2.7099430751251117E-3</v>
      </c>
      <c r="AA1368" s="88">
        <v>2.8389879834644026E-3</v>
      </c>
      <c r="AB1368" s="88">
        <v>3.0970778001429855E-3</v>
      </c>
      <c r="AC1368" s="88">
        <v>2.8389879834644026E-3</v>
      </c>
      <c r="AD1368" s="88">
        <v>2.968032891803694E-3</v>
      </c>
      <c r="AE1368" s="88">
        <v>2.5808981667858211E-3</v>
      </c>
      <c r="AF1368" s="88">
        <v>2.5808981667858211E-3</v>
      </c>
      <c r="AG1368" s="88">
        <v>1.1614041750536194E-3</v>
      </c>
      <c r="AH1368" s="88">
        <v>1.1614041750536194E-3</v>
      </c>
    </row>
    <row r="1369" spans="1:34" ht="14.25" x14ac:dyDescent="0.25">
      <c r="A1369" s="85" t="s">
        <v>10</v>
      </c>
      <c r="B1369" s="85" t="s">
        <v>292</v>
      </c>
      <c r="C1369" s="85" t="s">
        <v>293</v>
      </c>
      <c r="D1369" s="85" t="s">
        <v>319</v>
      </c>
      <c r="E1369" s="85" t="s">
        <v>352</v>
      </c>
      <c r="F1369" s="85" t="s">
        <v>94</v>
      </c>
      <c r="G1369" s="85" t="s">
        <v>366</v>
      </c>
      <c r="H1369" s="86" t="s">
        <v>18</v>
      </c>
      <c r="I1369" s="87">
        <v>298</v>
      </c>
      <c r="J1369" s="88">
        <v>1.1299477084140679E-4</v>
      </c>
      <c r="K1369" s="88">
        <v>2.177352397188055E-4</v>
      </c>
      <c r="L1369" s="88">
        <v>3.2525889576371373E-4</v>
      </c>
      <c r="M1369" s="88">
        <v>3.2119541950782808E-4</v>
      </c>
      <c r="N1369" s="88">
        <v>3.6532212414767788E-4</v>
      </c>
      <c r="O1369" s="88">
        <v>3.1150554009679515E-4</v>
      </c>
      <c r="P1369" s="88">
        <v>3.1861447613214402E-4</v>
      </c>
      <c r="Q1369" s="88">
        <v>3.6485334094993869E-4</v>
      </c>
      <c r="R1369" s="88">
        <v>1.3276334508960038E-4</v>
      </c>
      <c r="S1369" s="88">
        <v>3.9829003526880115E-4</v>
      </c>
      <c r="T1369" s="88">
        <v>3.0535569370608096E-4</v>
      </c>
      <c r="U1369" s="88">
        <v>3.3190836272400112E-4</v>
      </c>
      <c r="V1369" s="88">
        <v>3.1863202821504115E-4</v>
      </c>
      <c r="W1369" s="88">
        <v>3.0535569370608096E-4</v>
      </c>
      <c r="X1369" s="88">
        <v>2.7880302468816085E-4</v>
      </c>
      <c r="Y1369" s="88">
        <v>3.3190836272400102E-4</v>
      </c>
      <c r="Z1369" s="88">
        <v>2.7880302468816085E-4</v>
      </c>
      <c r="AA1369" s="88">
        <v>2.9207935919712083E-4</v>
      </c>
      <c r="AB1369" s="88">
        <v>3.1863202821504093E-4</v>
      </c>
      <c r="AC1369" s="88">
        <v>2.9207935919712083E-4</v>
      </c>
      <c r="AD1369" s="88">
        <v>3.0535569370608091E-4</v>
      </c>
      <c r="AE1369" s="88">
        <v>2.6552669017920077E-4</v>
      </c>
      <c r="AF1369" s="88">
        <v>2.6552669017920077E-4</v>
      </c>
      <c r="AG1369" s="88">
        <v>1.1948701058064034E-4</v>
      </c>
      <c r="AH1369" s="88">
        <v>1.1948701058064034E-4</v>
      </c>
    </row>
    <row r="1370" spans="1:34" ht="14.25" x14ac:dyDescent="0.25">
      <c r="A1370" s="85" t="s">
        <v>10</v>
      </c>
      <c r="B1370" s="85" t="s">
        <v>292</v>
      </c>
      <c r="C1370" s="85" t="s">
        <v>293</v>
      </c>
      <c r="D1370" s="85" t="s">
        <v>319</v>
      </c>
      <c r="E1370" s="85" t="s">
        <v>352</v>
      </c>
      <c r="F1370" s="85" t="s">
        <v>94</v>
      </c>
      <c r="G1370" s="85" t="s">
        <v>367</v>
      </c>
      <c r="H1370" s="86" t="s">
        <v>16</v>
      </c>
      <c r="I1370" s="87">
        <v>25</v>
      </c>
      <c r="J1370" s="88">
        <v>2.2573417292255657E-3</v>
      </c>
      <c r="K1370" s="88">
        <v>1.395334997388779E-3</v>
      </c>
      <c r="L1370" s="88">
        <v>1.6989733692299941E-3</v>
      </c>
      <c r="M1370" s="88">
        <v>1.383877816759247E-3</v>
      </c>
      <c r="N1370" s="88">
        <v>1.7025213370472092E-3</v>
      </c>
      <c r="O1370" s="88">
        <v>1.8259273935123674E-3</v>
      </c>
      <c r="P1370" s="88">
        <v>2.1655958370407446E-3</v>
      </c>
      <c r="Q1370" s="88">
        <v>2.0027808617452177E-3</v>
      </c>
      <c r="R1370" s="88">
        <v>9.4218213879740701E-4</v>
      </c>
      <c r="S1370" s="88">
        <v>9.7741357226771076E-4</v>
      </c>
      <c r="T1370" s="88">
        <v>1.3002165668521656E-3</v>
      </c>
      <c r="U1370" s="88">
        <v>1.3101331608381035E-3</v>
      </c>
      <c r="V1370" s="88">
        <v>1.3864724136340644E-3</v>
      </c>
      <c r="W1370" s="88">
        <v>1.2200609515714792E-3</v>
      </c>
      <c r="X1370" s="88">
        <v>1.3864328995130449E-3</v>
      </c>
      <c r="Y1370" s="88">
        <v>1.0536890036299141E-3</v>
      </c>
      <c r="Z1370" s="88">
        <v>9.9823168764939232E-4</v>
      </c>
      <c r="AA1370" s="88">
        <v>1.2200609515714798E-3</v>
      </c>
      <c r="AB1370" s="88">
        <v>1.2200609515714798E-3</v>
      </c>
      <c r="AC1370" s="88">
        <v>1.2200609515714798E-3</v>
      </c>
      <c r="AD1370" s="88">
        <v>1.2755182675520014E-3</v>
      </c>
      <c r="AE1370" s="88">
        <v>9.9823168764939254E-4</v>
      </c>
      <c r="AF1370" s="88">
        <v>1.1091463196104363E-3</v>
      </c>
      <c r="AG1370" s="88">
        <v>4.436585278441745E-4</v>
      </c>
      <c r="AH1370" s="88">
        <v>4.436585278441745E-4</v>
      </c>
    </row>
    <row r="1371" spans="1:34" ht="14.25" x14ac:dyDescent="0.25">
      <c r="A1371" s="85" t="s">
        <v>10</v>
      </c>
      <c r="B1371" s="85" t="s">
        <v>292</v>
      </c>
      <c r="C1371" s="85" t="s">
        <v>293</v>
      </c>
      <c r="D1371" s="85" t="s">
        <v>319</v>
      </c>
      <c r="E1371" s="85" t="s">
        <v>352</v>
      </c>
      <c r="F1371" s="85" t="s">
        <v>94</v>
      </c>
      <c r="G1371" s="85" t="s">
        <v>367</v>
      </c>
      <c r="H1371" s="86" t="s">
        <v>18</v>
      </c>
      <c r="I1371" s="87">
        <v>298</v>
      </c>
      <c r="J1371" s="88">
        <v>2.0880686578626949E-4</v>
      </c>
      <c r="K1371" s="88">
        <v>1.2312127517809791E-4</v>
      </c>
      <c r="L1371" s="88">
        <v>1.5974935140224898E-4</v>
      </c>
      <c r="M1371" s="88">
        <v>1.278096251485081E-4</v>
      </c>
      <c r="N1371" s="88">
        <v>1.6746446682692451E-4</v>
      </c>
      <c r="O1371" s="88">
        <v>1.8741820924831997E-4</v>
      </c>
      <c r="P1371" s="88">
        <v>2.1908036705945675E-4</v>
      </c>
      <c r="Q1371" s="88">
        <v>2.0719534474252714E-4</v>
      </c>
      <c r="R1371" s="88">
        <v>9.6994047156369155E-5</v>
      </c>
      <c r="S1371" s="88">
        <v>1.0269957934203794E-4</v>
      </c>
      <c r="T1371" s="88">
        <v>1.4834383682738812E-4</v>
      </c>
      <c r="U1371" s="88">
        <v>1.4834383682738812E-4</v>
      </c>
      <c r="V1371" s="88">
        <v>1.4263830464171951E-4</v>
      </c>
      <c r="W1371" s="88">
        <v>1.2552170808471314E-4</v>
      </c>
      <c r="X1371" s="88">
        <v>1.4263830464171951E-4</v>
      </c>
      <c r="Y1371" s="88">
        <v>1.0840511152770685E-4</v>
      </c>
      <c r="Z1371" s="88">
        <v>1.0269957934203806E-4</v>
      </c>
      <c r="AA1371" s="88">
        <v>1.255217080847132E-4</v>
      </c>
      <c r="AB1371" s="88">
        <v>1.255217080847132E-4</v>
      </c>
      <c r="AC1371" s="88">
        <v>1.255217080847132E-4</v>
      </c>
      <c r="AD1371" s="88">
        <v>1.31227240270382E-4</v>
      </c>
      <c r="AE1371" s="88">
        <v>1.0269957934203807E-4</v>
      </c>
      <c r="AF1371" s="88">
        <v>1.1411064371337566E-4</v>
      </c>
      <c r="AG1371" s="88">
        <v>4.5644257485350267E-5</v>
      </c>
      <c r="AH1371" s="88">
        <v>4.5644257485350267E-5</v>
      </c>
    </row>
    <row r="1372" spans="1:34" ht="14.25" x14ac:dyDescent="0.25">
      <c r="A1372" s="85" t="s">
        <v>10</v>
      </c>
      <c r="B1372" s="85" t="s">
        <v>292</v>
      </c>
      <c r="C1372" s="85" t="s">
        <v>293</v>
      </c>
      <c r="D1372" s="85" t="s">
        <v>319</v>
      </c>
      <c r="E1372" s="85" t="s">
        <v>352</v>
      </c>
      <c r="F1372" s="85" t="s">
        <v>94</v>
      </c>
      <c r="G1372" s="85" t="s">
        <v>368</v>
      </c>
      <c r="H1372" s="86" t="s">
        <v>16</v>
      </c>
      <c r="I1372" s="87">
        <v>25</v>
      </c>
      <c r="J1372" s="88">
        <v>6.8876914714196961E-4</v>
      </c>
      <c r="K1372" s="88">
        <v>7.4569926339877225E-4</v>
      </c>
      <c r="L1372" s="88">
        <v>7.9145507479625463E-4</v>
      </c>
      <c r="M1372" s="88">
        <v>7.3799535339403872E-4</v>
      </c>
      <c r="N1372" s="88">
        <v>6.9419568878712401E-4</v>
      </c>
      <c r="O1372" s="88">
        <v>6.7005998158718673E-4</v>
      </c>
      <c r="P1372" s="88">
        <v>6.7993510710452133E-4</v>
      </c>
      <c r="Q1372" s="88">
        <v>6.642036173035126E-4</v>
      </c>
      <c r="R1372" s="88">
        <v>3.4142400824492623E-4</v>
      </c>
      <c r="S1372" s="88">
        <v>2.3413875196801219E-4</v>
      </c>
      <c r="T1372" s="88">
        <v>2.4635395726795267E-4</v>
      </c>
      <c r="U1372" s="88">
        <v>1.8618409944364098E-4</v>
      </c>
      <c r="V1372" s="88">
        <v>1.7081375540060832E-4</v>
      </c>
      <c r="W1372" s="88">
        <v>1.365837412231624E-4</v>
      </c>
      <c r="X1372" s="88">
        <v>2.0487561183474395E-4</v>
      </c>
      <c r="Y1372" s="88">
        <v>1.3658374122316262E-4</v>
      </c>
      <c r="Z1372" s="88">
        <v>2.0487561183474395E-4</v>
      </c>
      <c r="AA1372" s="88">
        <v>1.3658374122316262E-4</v>
      </c>
      <c r="AB1372" s="88">
        <v>2.7316748244632524E-4</v>
      </c>
      <c r="AC1372" s="88">
        <v>4.0975122366948791E-4</v>
      </c>
      <c r="AD1372" s="88">
        <v>3.0731341775211592E-4</v>
      </c>
      <c r="AE1372" s="88">
        <v>2.3902154714053458E-4</v>
      </c>
      <c r="AF1372" s="88">
        <v>2.3902154714053458E-4</v>
      </c>
      <c r="AG1372" s="88">
        <v>2.0487561183474395E-4</v>
      </c>
      <c r="AH1372" s="88">
        <v>2.0487561183474395E-4</v>
      </c>
    </row>
    <row r="1373" spans="1:34" ht="14.25" x14ac:dyDescent="0.25">
      <c r="A1373" s="85" t="s">
        <v>10</v>
      </c>
      <c r="B1373" s="85" t="s">
        <v>292</v>
      </c>
      <c r="C1373" s="85" t="s">
        <v>293</v>
      </c>
      <c r="D1373" s="85" t="s">
        <v>319</v>
      </c>
      <c r="E1373" s="85" t="s">
        <v>352</v>
      </c>
      <c r="F1373" s="85" t="s">
        <v>94</v>
      </c>
      <c r="G1373" s="85" t="s">
        <v>368</v>
      </c>
      <c r="H1373" s="86" t="s">
        <v>18</v>
      </c>
      <c r="I1373" s="87">
        <v>298</v>
      </c>
      <c r="J1373" s="88">
        <v>8.8528629308821136E-5</v>
      </c>
      <c r="K1373" s="88">
        <v>8.7268566915861713E-5</v>
      </c>
      <c r="L1373" s="88">
        <v>9.4614480225495192E-5</v>
      </c>
      <c r="M1373" s="88">
        <v>8.3655467722735228E-5</v>
      </c>
      <c r="N1373" s="88">
        <v>8.1330184001348116E-5</v>
      </c>
      <c r="O1373" s="88">
        <v>7.9037313445653475E-5</v>
      </c>
      <c r="P1373" s="88">
        <v>7.6776855668431534E-5</v>
      </c>
      <c r="Q1373" s="88">
        <v>7.4548810306398794E-5</v>
      </c>
      <c r="R1373" s="88">
        <v>3.6782458748996603E-5</v>
      </c>
      <c r="S1373" s="88">
        <v>2.5747721124297611E-5</v>
      </c>
      <c r="T1373" s="88">
        <v>2.9425966999197252E-5</v>
      </c>
      <c r="U1373" s="88">
        <v>2.206947524939797E-5</v>
      </c>
      <c r="V1373" s="88">
        <v>1.8391229374498274E-5</v>
      </c>
      <c r="W1373" s="88">
        <v>1.4712983499598624E-5</v>
      </c>
      <c r="X1373" s="88">
        <v>2.206947524939797E-5</v>
      </c>
      <c r="Y1373" s="88">
        <v>1.4712983499598645E-5</v>
      </c>
      <c r="Z1373" s="88">
        <v>2.2069475249397963E-5</v>
      </c>
      <c r="AA1373" s="88">
        <v>1.4712983499598645E-5</v>
      </c>
      <c r="AB1373" s="88">
        <v>2.9425966999197289E-5</v>
      </c>
      <c r="AC1373" s="88">
        <v>4.4138950498795926E-5</v>
      </c>
      <c r="AD1373" s="88">
        <v>3.3104212874096951E-5</v>
      </c>
      <c r="AE1373" s="88">
        <v>2.5747721124297631E-5</v>
      </c>
      <c r="AF1373" s="88">
        <v>2.5747721124297631E-5</v>
      </c>
      <c r="AG1373" s="88">
        <v>2.2069475249397963E-5</v>
      </c>
      <c r="AH1373" s="88">
        <v>2.2069475249397963E-5</v>
      </c>
    </row>
    <row r="1374" spans="1:34" ht="14.25" x14ac:dyDescent="0.25">
      <c r="A1374" s="85" t="s">
        <v>10</v>
      </c>
      <c r="B1374" s="85" t="s">
        <v>292</v>
      </c>
      <c r="C1374" s="85" t="s">
        <v>293</v>
      </c>
      <c r="D1374" s="85" t="s">
        <v>319</v>
      </c>
      <c r="E1374" s="85" t="s">
        <v>352</v>
      </c>
      <c r="F1374" s="85" t="s">
        <v>94</v>
      </c>
      <c r="G1374" s="85" t="s">
        <v>369</v>
      </c>
      <c r="H1374" s="86" t="s">
        <v>16</v>
      </c>
      <c r="I1374" s="87">
        <v>25</v>
      </c>
      <c r="J1374" s="88">
        <v>2.3701461123738061E-4</v>
      </c>
      <c r="K1374" s="88">
        <v>2.7706340758367707E-4</v>
      </c>
      <c r="L1374" s="88">
        <v>2.9523799157760166E-4</v>
      </c>
      <c r="M1374" s="88">
        <v>2.711797099906956E-4</v>
      </c>
      <c r="N1374" s="88">
        <v>2.3387563528363614E-4</v>
      </c>
      <c r="O1374" s="88">
        <v>2.8127181011930436E-4</v>
      </c>
      <c r="P1374" s="88">
        <v>2.863389112132764E-4</v>
      </c>
      <c r="Q1374" s="88">
        <v>2.8076120245482616E-4</v>
      </c>
      <c r="R1374" s="88">
        <v>1.6529479392530256E-4</v>
      </c>
      <c r="S1374" s="88">
        <v>1.8307312799271223E-4</v>
      </c>
      <c r="T1374" s="88">
        <v>2.0750937363993085E-4</v>
      </c>
      <c r="U1374" s="88">
        <v>1.6988726824331403E-4</v>
      </c>
      <c r="V1374" s="88">
        <v>2.013606708343172E-4</v>
      </c>
      <c r="W1374" s="88">
        <v>1.7258994180426794E-4</v>
      </c>
      <c r="X1374" s="88">
        <v>2.2292867483051336E-4</v>
      </c>
      <c r="Y1374" s="88">
        <v>1.5820744665391269E-4</v>
      </c>
      <c r="Z1374" s="88">
        <v>1.5820744665391269E-4</v>
      </c>
      <c r="AA1374" s="88">
        <v>1.725899418042684E-4</v>
      </c>
      <c r="AB1374" s="88">
        <v>1.725899418042684E-4</v>
      </c>
      <c r="AC1374" s="88">
        <v>1.8697243695462411E-4</v>
      </c>
      <c r="AD1374" s="88">
        <v>1.725899418042684E-4</v>
      </c>
      <c r="AE1374" s="88">
        <v>1.5101619907873485E-4</v>
      </c>
      <c r="AF1374" s="88">
        <v>1.4382495150355699E-4</v>
      </c>
      <c r="AG1374" s="88">
        <v>5.75299806014228E-5</v>
      </c>
      <c r="AH1374" s="88">
        <v>5.75299806014228E-5</v>
      </c>
    </row>
    <row r="1375" spans="1:34" ht="14.25" x14ac:dyDescent="0.25">
      <c r="A1375" s="85" t="s">
        <v>10</v>
      </c>
      <c r="B1375" s="85" t="s">
        <v>292</v>
      </c>
      <c r="C1375" s="85" t="s">
        <v>293</v>
      </c>
      <c r="D1375" s="85" t="s">
        <v>319</v>
      </c>
      <c r="E1375" s="85" t="s">
        <v>352</v>
      </c>
      <c r="F1375" s="85" t="s">
        <v>94</v>
      </c>
      <c r="G1375" s="85" t="s">
        <v>369</v>
      </c>
      <c r="H1375" s="86" t="s">
        <v>18</v>
      </c>
      <c r="I1375" s="87">
        <v>298</v>
      </c>
      <c r="J1375" s="88">
        <v>2.9317400278159452E-5</v>
      </c>
      <c r="K1375" s="88">
        <v>3.3203468580273575E-5</v>
      </c>
      <c r="L1375" s="88">
        <v>3.8259846800984165E-5</v>
      </c>
      <c r="M1375" s="88">
        <v>3.499965562671547E-5</v>
      </c>
      <c r="N1375" s="88">
        <v>3.2573149488591029E-5</v>
      </c>
      <c r="O1375" s="88">
        <v>4.1391359905357975E-5</v>
      </c>
      <c r="P1375" s="88">
        <v>4.2024375513542973E-5</v>
      </c>
      <c r="Q1375" s="88">
        <v>4.2615483637589698E-5</v>
      </c>
      <c r="R1375" s="88">
        <v>2.5235362894809724E-5</v>
      </c>
      <c r="S1375" s="88">
        <v>2.8526931968045818E-5</v>
      </c>
      <c r="T1375" s="88">
        <v>3.5110070114517993E-5</v>
      </c>
      <c r="U1375" s="88">
        <v>2.8526931968045818E-5</v>
      </c>
      <c r="V1375" s="88">
        <v>3.0721311350203214E-5</v>
      </c>
      <c r="W1375" s="88">
        <v>2.6332552585888422E-5</v>
      </c>
      <c r="X1375" s="88">
        <v>3.4012880423439298E-5</v>
      </c>
      <c r="Y1375" s="88">
        <v>2.4138173203731121E-5</v>
      </c>
      <c r="Z1375" s="88">
        <v>2.4138173203731121E-5</v>
      </c>
      <c r="AA1375" s="88">
        <v>2.6332552585888493E-5</v>
      </c>
      <c r="AB1375" s="88">
        <v>2.6332552585888493E-5</v>
      </c>
      <c r="AC1375" s="88">
        <v>2.8526931968045865E-5</v>
      </c>
      <c r="AD1375" s="88">
        <v>2.6332552585888493E-5</v>
      </c>
      <c r="AE1375" s="88">
        <v>2.3040983512652426E-5</v>
      </c>
      <c r="AF1375" s="88">
        <v>2.1943793821573741E-5</v>
      </c>
      <c r="AG1375" s="88">
        <v>8.7775175286294965E-6</v>
      </c>
      <c r="AH1375" s="88">
        <v>8.7775175286294965E-6</v>
      </c>
    </row>
    <row r="1376" spans="1:34" ht="14.25" x14ac:dyDescent="0.25">
      <c r="A1376" s="85" t="s">
        <v>10</v>
      </c>
      <c r="B1376" s="85" t="s">
        <v>292</v>
      </c>
      <c r="C1376" s="85" t="s">
        <v>293</v>
      </c>
      <c r="D1376" s="85" t="s">
        <v>319</v>
      </c>
      <c r="E1376" s="85" t="s">
        <v>352</v>
      </c>
      <c r="F1376" s="85" t="s">
        <v>94</v>
      </c>
      <c r="G1376" s="85" t="s">
        <v>370</v>
      </c>
      <c r="H1376" s="86" t="s">
        <v>16</v>
      </c>
      <c r="I1376" s="87">
        <v>25</v>
      </c>
      <c r="J1376" s="88">
        <v>1.0669969452007657E-3</v>
      </c>
      <c r="K1376" s="88">
        <v>2.7875927921031595E-4</v>
      </c>
      <c r="L1376" s="88">
        <v>7.0279903088689649E-4</v>
      </c>
      <c r="M1376" s="88">
        <v>6.9450071909421584E-4</v>
      </c>
      <c r="N1376" s="88">
        <v>6.0832248692226781E-4</v>
      </c>
      <c r="O1376" s="88">
        <v>5.6277104718298028E-4</v>
      </c>
      <c r="P1376" s="88">
        <v>4.5832747716702737E-4</v>
      </c>
      <c r="Q1376" s="88">
        <v>6.7409930279256419E-4</v>
      </c>
      <c r="R1376" s="88">
        <v>4.6013668128364271E-4</v>
      </c>
      <c r="S1376" s="88">
        <v>4.2828254600988085E-4</v>
      </c>
      <c r="T1376" s="88">
        <v>3.3214922591522984E-4</v>
      </c>
      <c r="U1376" s="88">
        <v>4.6018842066724897E-4</v>
      </c>
      <c r="V1376" s="88">
        <v>5.2950488962323107E-4</v>
      </c>
      <c r="W1376" s="88">
        <v>5.06468503261966E-4</v>
      </c>
      <c r="X1376" s="88">
        <v>6.2157498127605093E-4</v>
      </c>
      <c r="Y1376" s="88">
        <v>5.7553239007041739E-4</v>
      </c>
      <c r="Z1376" s="88">
        <v>5.0646850326196741E-4</v>
      </c>
      <c r="AA1376" s="88">
        <v>5.2948979886478407E-4</v>
      </c>
      <c r="AB1376" s="88">
        <v>5.2948979886478407E-4</v>
      </c>
      <c r="AC1376" s="88">
        <v>5.5251109446760073E-4</v>
      </c>
      <c r="AD1376" s="88">
        <v>4.6042591205633398E-4</v>
      </c>
      <c r="AE1376" s="88">
        <v>3.6834072964506717E-4</v>
      </c>
      <c r="AF1376" s="88">
        <v>4.1438332085070055E-4</v>
      </c>
      <c r="AG1376" s="88">
        <v>1.8417036482253359E-4</v>
      </c>
      <c r="AH1376" s="88">
        <v>1.8417036482253359E-4</v>
      </c>
    </row>
    <row r="1377" spans="1:34" ht="14.25" x14ac:dyDescent="0.25">
      <c r="A1377" s="85" t="s">
        <v>10</v>
      </c>
      <c r="B1377" s="85" t="s">
        <v>292</v>
      </c>
      <c r="C1377" s="85" t="s">
        <v>293</v>
      </c>
      <c r="D1377" s="85" t="s">
        <v>319</v>
      </c>
      <c r="E1377" s="85" t="s">
        <v>352</v>
      </c>
      <c r="F1377" s="85" t="s">
        <v>94</v>
      </c>
      <c r="G1377" s="85" t="s">
        <v>370</v>
      </c>
      <c r="H1377" s="86" t="s">
        <v>18</v>
      </c>
      <c r="I1377" s="87">
        <v>298</v>
      </c>
      <c r="J1377" s="88">
        <v>1.4000567844709309E-4</v>
      </c>
      <c r="K1377" s="88">
        <v>3.4891445369167017E-5</v>
      </c>
      <c r="L1377" s="88">
        <v>9.3738650253802154E-5</v>
      </c>
      <c r="M1377" s="88">
        <v>9.098578008055134E-5</v>
      </c>
      <c r="N1377" s="88">
        <v>8.4878752531568116E-5</v>
      </c>
      <c r="O1377" s="88">
        <v>8.1939825702753217E-5</v>
      </c>
      <c r="P1377" s="88">
        <v>6.5771380297668374E-5</v>
      </c>
      <c r="Q1377" s="88">
        <v>9.8924860961405417E-5</v>
      </c>
      <c r="R1377" s="88">
        <v>6.7194245181332154E-5</v>
      </c>
      <c r="S1377" s="88">
        <v>6.383453292226552E-5</v>
      </c>
      <c r="T1377" s="88">
        <v>5.3755396145065613E-5</v>
      </c>
      <c r="U1377" s="88">
        <v>7.3913669699464933E-5</v>
      </c>
      <c r="V1377" s="88">
        <v>7.7273381958531552E-5</v>
      </c>
      <c r="W1377" s="88">
        <v>7.3913669699464933E-5</v>
      </c>
      <c r="X1377" s="88">
        <v>9.0712230994798127E-5</v>
      </c>
      <c r="Y1377" s="88">
        <v>8.3992806476664914E-5</v>
      </c>
      <c r="Z1377" s="88">
        <v>7.3913669699465122E-5</v>
      </c>
      <c r="AA1377" s="88">
        <v>7.7273381958531729E-5</v>
      </c>
      <c r="AB1377" s="88">
        <v>7.7273381958531729E-5</v>
      </c>
      <c r="AC1377" s="88">
        <v>8.0633094217598335E-5</v>
      </c>
      <c r="AD1377" s="88">
        <v>6.7194245181331937E-5</v>
      </c>
      <c r="AE1377" s="88">
        <v>5.3755396145065545E-5</v>
      </c>
      <c r="AF1377" s="88">
        <v>6.0474820663198738E-5</v>
      </c>
      <c r="AG1377" s="88">
        <v>2.6877698072532773E-5</v>
      </c>
      <c r="AH1377" s="88">
        <v>2.6877698072532773E-5</v>
      </c>
    </row>
    <row r="1378" spans="1:34" ht="14.25" x14ac:dyDescent="0.25">
      <c r="A1378" s="85" t="s">
        <v>10</v>
      </c>
      <c r="B1378" s="85" t="s">
        <v>292</v>
      </c>
      <c r="C1378" s="85" t="s">
        <v>293</v>
      </c>
      <c r="D1378" s="85" t="s">
        <v>319</v>
      </c>
      <c r="E1378" s="85" t="s">
        <v>352</v>
      </c>
      <c r="F1378" s="85" t="s">
        <v>94</v>
      </c>
      <c r="G1378" s="85" t="s">
        <v>371</v>
      </c>
      <c r="H1378" s="86" t="s">
        <v>16</v>
      </c>
      <c r="I1378" s="87">
        <v>25</v>
      </c>
      <c r="J1378" s="88">
        <v>3.1727767219427049E-4</v>
      </c>
      <c r="K1378" s="88">
        <v>6.442865971131972E-4</v>
      </c>
      <c r="L1378" s="88">
        <v>9.0798784687845296E-4</v>
      </c>
      <c r="M1378" s="88">
        <v>8.9612229165469373E-4</v>
      </c>
      <c r="N1378" s="88">
        <v>9.3922712306664384E-4</v>
      </c>
      <c r="O1378" s="88">
        <v>7.5304441952013382E-4</v>
      </c>
      <c r="P1378" s="88">
        <v>7.6661048645140729E-4</v>
      </c>
      <c r="Q1378" s="88">
        <v>8.4187866332247356E-4</v>
      </c>
      <c r="R1378" s="88">
        <v>3.0785464336840498E-4</v>
      </c>
      <c r="S1378" s="88">
        <v>9.0487143329238235E-4</v>
      </c>
      <c r="T1378" s="88">
        <v>6.388956721759449E-4</v>
      </c>
      <c r="U1378" s="88">
        <v>6.9974831732984538E-4</v>
      </c>
      <c r="V1378" s="88">
        <v>7.3933663892874861E-4</v>
      </c>
      <c r="W1378" s="88">
        <v>7.0851075268326541E-4</v>
      </c>
      <c r="X1378" s="88">
        <v>6.4690112201515901E-4</v>
      </c>
      <c r="Y1378" s="88">
        <v>7.7012038335137973E-4</v>
      </c>
      <c r="Z1378" s="88">
        <v>6.4690112201515901E-4</v>
      </c>
      <c r="AA1378" s="88">
        <v>6.7770593734921411E-4</v>
      </c>
      <c r="AB1378" s="88">
        <v>7.3931556801732452E-4</v>
      </c>
      <c r="AC1378" s="88">
        <v>6.7770593734921411E-4</v>
      </c>
      <c r="AD1378" s="88">
        <v>7.0851075268326942E-4</v>
      </c>
      <c r="AE1378" s="88">
        <v>6.160963066811038E-4</v>
      </c>
      <c r="AF1378" s="88">
        <v>6.160963066811038E-4</v>
      </c>
      <c r="AG1378" s="88">
        <v>2.7724333800649675E-4</v>
      </c>
      <c r="AH1378" s="88">
        <v>2.7724333800649675E-4</v>
      </c>
    </row>
    <row r="1379" spans="1:34" ht="14.25" x14ac:dyDescent="0.25">
      <c r="A1379" s="85" t="s">
        <v>10</v>
      </c>
      <c r="B1379" s="85" t="s">
        <v>292</v>
      </c>
      <c r="C1379" s="85" t="s">
        <v>293</v>
      </c>
      <c r="D1379" s="85" t="s">
        <v>319</v>
      </c>
      <c r="E1379" s="85" t="s">
        <v>352</v>
      </c>
      <c r="F1379" s="85" t="s">
        <v>94</v>
      </c>
      <c r="G1379" s="85" t="s">
        <v>371</v>
      </c>
      <c r="H1379" s="86" t="s">
        <v>18</v>
      </c>
      <c r="I1379" s="87">
        <v>298</v>
      </c>
      <c r="J1379" s="88">
        <v>4.1631492903023324E-5</v>
      </c>
      <c r="K1379" s="88">
        <v>8.0643380442597029E-5</v>
      </c>
      <c r="L1379" s="88">
        <v>1.2110653468863387E-4</v>
      </c>
      <c r="M1379" s="88">
        <v>1.1740000191808687E-4</v>
      </c>
      <c r="N1379" s="88">
        <v>1.3104961309756263E-4</v>
      </c>
      <c r="O1379" s="88">
        <v>1.0964375084819897E-4</v>
      </c>
      <c r="P1379" s="88">
        <v>1.1001092528039996E-4</v>
      </c>
      <c r="Q1379" s="88">
        <v>1.2354667831658854E-4</v>
      </c>
      <c r="R1379" s="88">
        <v>4.4956338470995841E-5</v>
      </c>
      <c r="S1379" s="88">
        <v>1.3486901541298756E-4</v>
      </c>
      <c r="T1379" s="88">
        <v>1.0339957848329019E-4</v>
      </c>
      <c r="U1379" s="88">
        <v>1.1239084617748945E-4</v>
      </c>
      <c r="V1379" s="88">
        <v>1.078952123303898E-4</v>
      </c>
      <c r="W1379" s="88">
        <v>1.0339957848329019E-4</v>
      </c>
      <c r="X1379" s="88">
        <v>9.4408310789091573E-5</v>
      </c>
      <c r="Y1379" s="88">
        <v>1.1239084617748995E-4</v>
      </c>
      <c r="Z1379" s="88">
        <v>9.4408310789091546E-5</v>
      </c>
      <c r="AA1379" s="88">
        <v>9.8903944636191153E-5</v>
      </c>
      <c r="AB1379" s="88">
        <v>1.0789521233039035E-4</v>
      </c>
      <c r="AC1379" s="88">
        <v>9.8903944636191153E-5</v>
      </c>
      <c r="AD1379" s="88">
        <v>1.0339957848329075E-4</v>
      </c>
      <c r="AE1379" s="88">
        <v>8.9912676941991953E-5</v>
      </c>
      <c r="AF1379" s="88">
        <v>8.9912676941991953E-5</v>
      </c>
      <c r="AG1379" s="88">
        <v>4.0460704623896383E-5</v>
      </c>
      <c r="AH1379" s="88">
        <v>4.0460704623896383E-5</v>
      </c>
    </row>
    <row r="1380" spans="1:34" ht="14.25" x14ac:dyDescent="0.25">
      <c r="A1380" s="85" t="s">
        <v>10</v>
      </c>
      <c r="B1380" s="85" t="s">
        <v>292</v>
      </c>
      <c r="C1380" s="85" t="s">
        <v>293</v>
      </c>
      <c r="D1380" s="85" t="s">
        <v>319</v>
      </c>
      <c r="E1380" s="85" t="s">
        <v>352</v>
      </c>
      <c r="F1380" s="85" t="s">
        <v>94</v>
      </c>
      <c r="G1380" s="85" t="s">
        <v>372</v>
      </c>
      <c r="H1380" s="86" t="s">
        <v>16</v>
      </c>
      <c r="I1380" s="87">
        <v>25</v>
      </c>
      <c r="J1380" s="88">
        <v>5.8630816117883385E-4</v>
      </c>
      <c r="K1380" s="88">
        <v>3.6432038984217385E-4</v>
      </c>
      <c r="L1380" s="88">
        <v>4.4595388937595783E-4</v>
      </c>
      <c r="M1380" s="88">
        <v>3.5658370956568881E-4</v>
      </c>
      <c r="N1380" s="88">
        <v>4.3054378313578482E-4</v>
      </c>
      <c r="O1380" s="88">
        <v>4.5307135323194899E-4</v>
      </c>
      <c r="P1380" s="88">
        <v>5.2712390473353148E-4</v>
      </c>
      <c r="Q1380" s="88">
        <v>4.7809166122563256E-4</v>
      </c>
      <c r="R1380" s="88">
        <v>2.2491198738650451E-4</v>
      </c>
      <c r="S1380" s="88">
        <v>2.3332222081588744E-4</v>
      </c>
      <c r="T1380" s="88">
        <v>3.1037978756086191E-4</v>
      </c>
      <c r="U1380" s="88">
        <v>3.12747016538827E-4</v>
      </c>
      <c r="V1380" s="88">
        <v>3.3097025847361354E-4</v>
      </c>
      <c r="W1380" s="88">
        <v>2.9124552679470181E-4</v>
      </c>
      <c r="X1380" s="88">
        <v>3.3096082590307075E-4</v>
      </c>
      <c r="Y1380" s="88">
        <v>2.5153022768633373E-4</v>
      </c>
      <c r="Z1380" s="88">
        <v>2.3829179465021091E-4</v>
      </c>
      <c r="AA1380" s="88">
        <v>2.9124552679470224E-4</v>
      </c>
      <c r="AB1380" s="88">
        <v>2.9124552679470224E-4</v>
      </c>
      <c r="AC1380" s="88">
        <v>2.9124552679470224E-4</v>
      </c>
      <c r="AD1380" s="88">
        <v>3.044839598308251E-4</v>
      </c>
      <c r="AE1380" s="88">
        <v>2.3829179465021091E-4</v>
      </c>
      <c r="AF1380" s="88">
        <v>2.6476866072245659E-4</v>
      </c>
      <c r="AG1380" s="88">
        <v>1.0590746428898263E-4</v>
      </c>
      <c r="AH1380" s="88">
        <v>1.0590746428898263E-4</v>
      </c>
    </row>
    <row r="1381" spans="1:34" ht="14.25" x14ac:dyDescent="0.25">
      <c r="A1381" s="85" t="s">
        <v>10</v>
      </c>
      <c r="B1381" s="85" t="s">
        <v>292</v>
      </c>
      <c r="C1381" s="85" t="s">
        <v>293</v>
      </c>
      <c r="D1381" s="85" t="s">
        <v>319</v>
      </c>
      <c r="E1381" s="85" t="s">
        <v>352</v>
      </c>
      <c r="F1381" s="85" t="s">
        <v>94</v>
      </c>
      <c r="G1381" s="85" t="s">
        <v>372</v>
      </c>
      <c r="H1381" s="86" t="s">
        <v>18</v>
      </c>
      <c r="I1381" s="87">
        <v>298</v>
      </c>
      <c r="J1381" s="88">
        <v>7.6932246389388602E-5</v>
      </c>
      <c r="K1381" s="88">
        <v>4.560086758389574E-5</v>
      </c>
      <c r="L1381" s="88">
        <v>5.9480895431489569E-5</v>
      </c>
      <c r="M1381" s="88">
        <v>4.6715642024338345E-5</v>
      </c>
      <c r="N1381" s="88">
        <v>6.0073431458497157E-5</v>
      </c>
      <c r="O1381" s="88">
        <v>6.5967479849164445E-5</v>
      </c>
      <c r="P1381" s="88">
        <v>7.5643875895283529E-5</v>
      </c>
      <c r="Q1381" s="88">
        <v>7.0160510354520721E-5</v>
      </c>
      <c r="R1381" s="88">
        <v>3.2844134882942461E-5</v>
      </c>
      <c r="S1381" s="88">
        <v>3.4776142817233219E-5</v>
      </c>
      <c r="T1381" s="88">
        <v>5.0232206291558932E-5</v>
      </c>
      <c r="U1381" s="88">
        <v>5.0232206291558932E-5</v>
      </c>
      <c r="V1381" s="88">
        <v>4.8300198357268194E-5</v>
      </c>
      <c r="W1381" s="88">
        <v>4.2504174554395947E-5</v>
      </c>
      <c r="X1381" s="88">
        <v>4.8300198357268194E-5</v>
      </c>
      <c r="Y1381" s="88">
        <v>3.6708150751523821E-5</v>
      </c>
      <c r="Z1381" s="88">
        <v>3.4776142817233104E-5</v>
      </c>
      <c r="AA1381" s="88">
        <v>4.2504174554396001E-5</v>
      </c>
      <c r="AB1381" s="88">
        <v>4.2504174554396001E-5</v>
      </c>
      <c r="AC1381" s="88">
        <v>4.2504174554396001E-5</v>
      </c>
      <c r="AD1381" s="88">
        <v>4.4436182488686739E-5</v>
      </c>
      <c r="AE1381" s="88">
        <v>3.4776142817233104E-5</v>
      </c>
      <c r="AF1381" s="88">
        <v>3.8640158685814552E-5</v>
      </c>
      <c r="AG1381" s="88">
        <v>1.5456063474325818E-5</v>
      </c>
      <c r="AH1381" s="88">
        <v>1.5456063474325818E-5</v>
      </c>
    </row>
    <row r="1382" spans="1:34" ht="14.25" x14ac:dyDescent="0.25">
      <c r="A1382" s="85" t="s">
        <v>10</v>
      </c>
      <c r="B1382" s="85" t="s">
        <v>292</v>
      </c>
      <c r="C1382" s="85" t="s">
        <v>293</v>
      </c>
      <c r="D1382" s="85" t="s">
        <v>319</v>
      </c>
      <c r="E1382" s="85" t="s">
        <v>352</v>
      </c>
      <c r="F1382" s="85" t="s">
        <v>94</v>
      </c>
      <c r="G1382" s="85" t="s">
        <v>373</v>
      </c>
      <c r="H1382" s="86" t="s">
        <v>16</v>
      </c>
      <c r="I1382" s="87">
        <v>25</v>
      </c>
      <c r="J1382" s="88">
        <v>3.6060113875690125E-5</v>
      </c>
      <c r="K1382" s="88">
        <v>3.8524978189409897E-5</v>
      </c>
      <c r="L1382" s="88">
        <v>4.5110364397140582E-5</v>
      </c>
      <c r="M1382" s="88">
        <v>3.9192031800207236E-5</v>
      </c>
      <c r="N1382" s="88">
        <v>3.7357923639137777E-5</v>
      </c>
      <c r="O1382" s="88">
        <v>3.5507097696010391E-5</v>
      </c>
      <c r="P1382" s="88">
        <v>3.3639553970825071E-5</v>
      </c>
      <c r="Q1382" s="88">
        <v>3.1755292463581825E-5</v>
      </c>
      <c r="R1382" s="88">
        <v>1.5943226229994729E-5</v>
      </c>
      <c r="S1382" s="88">
        <v>1.116025836099631E-5</v>
      </c>
      <c r="T1382" s="88">
        <v>1.2754580983995783E-5</v>
      </c>
      <c r="U1382" s="88">
        <v>9.5659357379968372E-6</v>
      </c>
      <c r="V1382" s="88">
        <v>7.9716131149973643E-6</v>
      </c>
      <c r="W1382" s="88">
        <v>6.3772904919978915E-6</v>
      </c>
      <c r="X1382" s="88">
        <v>9.5659357379968372E-6</v>
      </c>
      <c r="Y1382" s="88">
        <v>6.3772904919978923E-6</v>
      </c>
      <c r="Z1382" s="88">
        <v>9.5659357379968389E-6</v>
      </c>
      <c r="AA1382" s="88">
        <v>6.3772904919978923E-6</v>
      </c>
      <c r="AB1382" s="88">
        <v>1.2754580983995785E-5</v>
      </c>
      <c r="AC1382" s="88">
        <v>1.9131871475993678E-5</v>
      </c>
      <c r="AD1382" s="88">
        <v>1.4348903606995259E-5</v>
      </c>
      <c r="AE1382" s="88">
        <v>1.1160258360996312E-5</v>
      </c>
      <c r="AF1382" s="88">
        <v>1.1160258360996312E-5</v>
      </c>
      <c r="AG1382" s="88">
        <v>9.5659357379968389E-6</v>
      </c>
      <c r="AH1382" s="88">
        <v>9.5659357379968389E-6</v>
      </c>
    </row>
    <row r="1383" spans="1:34" ht="14.25" x14ac:dyDescent="0.25">
      <c r="A1383" s="85" t="s">
        <v>10</v>
      </c>
      <c r="B1383" s="85" t="s">
        <v>292</v>
      </c>
      <c r="C1383" s="85" t="s">
        <v>293</v>
      </c>
      <c r="D1383" s="85" t="s">
        <v>319</v>
      </c>
      <c r="E1383" s="85" t="s">
        <v>352</v>
      </c>
      <c r="F1383" s="85" t="s">
        <v>94</v>
      </c>
      <c r="G1383" s="85" t="s">
        <v>374</v>
      </c>
      <c r="H1383" s="86" t="s">
        <v>16</v>
      </c>
      <c r="I1383" s="87">
        <v>25</v>
      </c>
      <c r="J1383" s="88">
        <v>1.2603240808474777E-5</v>
      </c>
      <c r="K1383" s="88">
        <v>1.4664671436282574E-5</v>
      </c>
      <c r="L1383" s="88">
        <v>1.7321068036958343E-5</v>
      </c>
      <c r="M1383" s="88">
        <v>1.4793280007544388E-5</v>
      </c>
      <c r="N1383" s="88">
        <v>1.2838410767353438E-5</v>
      </c>
      <c r="O1383" s="88">
        <v>1.5189421195475678E-5</v>
      </c>
      <c r="P1383" s="88">
        <v>1.4330828931759566E-5</v>
      </c>
      <c r="Q1383" s="88">
        <v>1.3472236668043491E-5</v>
      </c>
      <c r="R1383" s="88">
        <v>7.746536084124991E-6</v>
      </c>
      <c r="S1383" s="88">
        <v>8.7569538342282731E-6</v>
      </c>
      <c r="T1383" s="88">
        <v>1.0777789334434779E-5</v>
      </c>
      <c r="U1383" s="88">
        <v>8.7569538342282731E-6</v>
      </c>
      <c r="V1383" s="88">
        <v>9.4305656676304441E-6</v>
      </c>
      <c r="W1383" s="88">
        <v>8.0833420008260783E-6</v>
      </c>
      <c r="X1383" s="88">
        <v>1.0440983417733696E-5</v>
      </c>
      <c r="Y1383" s="88">
        <v>7.4097301674239123E-6</v>
      </c>
      <c r="Z1383" s="88">
        <v>7.4097301674239123E-6</v>
      </c>
      <c r="AA1383" s="88">
        <v>8.0833420008260867E-6</v>
      </c>
      <c r="AB1383" s="88">
        <v>8.0833420008260867E-6</v>
      </c>
      <c r="AC1383" s="88">
        <v>8.7569538342282578E-6</v>
      </c>
      <c r="AD1383" s="88">
        <v>8.0833420008260867E-6</v>
      </c>
      <c r="AE1383" s="88">
        <v>7.0729242507228242E-6</v>
      </c>
      <c r="AF1383" s="88">
        <v>6.7361183340217378E-6</v>
      </c>
      <c r="AG1383" s="88">
        <v>2.6944473336086949E-6</v>
      </c>
      <c r="AH1383" s="88">
        <v>2.6944473336086949E-6</v>
      </c>
    </row>
    <row r="1384" spans="1:34" ht="14.25" x14ac:dyDescent="0.25">
      <c r="A1384" s="85" t="s">
        <v>10</v>
      </c>
      <c r="B1384" s="85" t="s">
        <v>292</v>
      </c>
      <c r="C1384" s="85" t="s">
        <v>293</v>
      </c>
      <c r="D1384" s="85" t="s">
        <v>319</v>
      </c>
      <c r="E1384" s="85" t="s">
        <v>352</v>
      </c>
      <c r="F1384" s="85" t="s">
        <v>94</v>
      </c>
      <c r="G1384" s="85" t="s">
        <v>375</v>
      </c>
      <c r="H1384" s="86" t="s">
        <v>16</v>
      </c>
      <c r="I1384" s="87">
        <v>25</v>
      </c>
      <c r="J1384" s="88">
        <v>5.6737512392448142E-5</v>
      </c>
      <c r="K1384" s="88">
        <v>1.4754432117491413E-5</v>
      </c>
      <c r="L1384" s="88">
        <v>4.1231921966589627E-5</v>
      </c>
      <c r="M1384" s="88">
        <v>3.7886107346873933E-5</v>
      </c>
      <c r="N1384" s="88">
        <v>3.3393362915527779E-5</v>
      </c>
      <c r="O1384" s="88">
        <v>3.0391124047075364E-5</v>
      </c>
      <c r="P1384" s="88">
        <v>2.2938596232606848E-5</v>
      </c>
      <c r="Q1384" s="88">
        <v>3.2346439841330165E-5</v>
      </c>
      <c r="R1384" s="88">
        <v>2.1564293227553447E-5</v>
      </c>
      <c r="S1384" s="88">
        <v>2.0486078566175785E-5</v>
      </c>
      <c r="T1384" s="88">
        <v>1.7251434582042798E-5</v>
      </c>
      <c r="U1384" s="88">
        <v>2.3720722550308773E-5</v>
      </c>
      <c r="V1384" s="88">
        <v>2.4798937211686431E-5</v>
      </c>
      <c r="W1384" s="88">
        <v>2.3720722550308773E-5</v>
      </c>
      <c r="X1384" s="88">
        <v>2.9111795857197181E-5</v>
      </c>
      <c r="Y1384" s="88">
        <v>2.6955366534441835E-5</v>
      </c>
      <c r="Z1384" s="88">
        <v>2.3720722550308817E-5</v>
      </c>
      <c r="AA1384" s="88">
        <v>2.4798937211686492E-5</v>
      </c>
      <c r="AB1384" s="88">
        <v>2.4798937211686492E-5</v>
      </c>
      <c r="AC1384" s="88">
        <v>2.5877151873064167E-5</v>
      </c>
      <c r="AD1384" s="88">
        <v>2.156429322755347E-5</v>
      </c>
      <c r="AE1384" s="88">
        <v>1.7251434582042778E-5</v>
      </c>
      <c r="AF1384" s="88">
        <v>1.9407863904798124E-5</v>
      </c>
      <c r="AG1384" s="88">
        <v>8.6257172910213888E-6</v>
      </c>
      <c r="AH1384" s="88">
        <v>8.6257172910213888E-6</v>
      </c>
    </row>
    <row r="1385" spans="1:34" ht="14.25" x14ac:dyDescent="0.25">
      <c r="A1385" s="85" t="s">
        <v>10</v>
      </c>
      <c r="B1385" s="85" t="s">
        <v>292</v>
      </c>
      <c r="C1385" s="85" t="s">
        <v>293</v>
      </c>
      <c r="D1385" s="85" t="s">
        <v>319</v>
      </c>
      <c r="E1385" s="85" t="s">
        <v>352</v>
      </c>
      <c r="F1385" s="85" t="s">
        <v>94</v>
      </c>
      <c r="G1385" s="85" t="s">
        <v>376</v>
      </c>
      <c r="H1385" s="86" t="s">
        <v>16</v>
      </c>
      <c r="I1385" s="87">
        <v>25</v>
      </c>
      <c r="J1385" s="88">
        <v>1.6871225301008137E-5</v>
      </c>
      <c r="K1385" s="88">
        <v>3.410140422319065E-5</v>
      </c>
      <c r="L1385" s="88">
        <v>5.3269971078160464E-5</v>
      </c>
      <c r="M1385" s="88">
        <v>4.8884881475480154E-5</v>
      </c>
      <c r="N1385" s="88">
        <v>5.1558100933196646E-5</v>
      </c>
      <c r="O1385" s="88">
        <v>4.066638907803139E-5</v>
      </c>
      <c r="P1385" s="88">
        <v>3.8367694045065458E-5</v>
      </c>
      <c r="Q1385" s="88">
        <v>4.0397278893551556E-5</v>
      </c>
      <c r="R1385" s="88">
        <v>1.4427599604839835E-5</v>
      </c>
      <c r="S1385" s="88">
        <v>4.3282798814519499E-5</v>
      </c>
      <c r="T1385" s="88">
        <v>3.3183479091131571E-5</v>
      </c>
      <c r="U1385" s="88">
        <v>3.606899901209952E-5</v>
      </c>
      <c r="V1385" s="88">
        <v>3.4626239051615549E-5</v>
      </c>
      <c r="W1385" s="88">
        <v>3.3183479091131571E-5</v>
      </c>
      <c r="X1385" s="88">
        <v>3.0297959170163632E-5</v>
      </c>
      <c r="Y1385" s="88">
        <v>3.6068999012099554E-5</v>
      </c>
      <c r="Z1385" s="88">
        <v>3.0297959170163632E-5</v>
      </c>
      <c r="AA1385" s="88">
        <v>3.1740719130647613E-5</v>
      </c>
      <c r="AB1385" s="88">
        <v>3.4626239051615583E-5</v>
      </c>
      <c r="AC1385" s="88">
        <v>3.1740719130647613E-5</v>
      </c>
      <c r="AD1385" s="88">
        <v>3.3183479091131591E-5</v>
      </c>
      <c r="AE1385" s="88">
        <v>2.8855199209679643E-5</v>
      </c>
      <c r="AF1385" s="88">
        <v>2.8855199209679643E-5</v>
      </c>
      <c r="AG1385" s="88">
        <v>1.298483964435584E-5</v>
      </c>
      <c r="AH1385" s="88">
        <v>1.298483964435584E-5</v>
      </c>
    </row>
    <row r="1386" spans="1:34" ht="14.25" x14ac:dyDescent="0.25">
      <c r="A1386" s="85" t="s">
        <v>10</v>
      </c>
      <c r="B1386" s="85" t="s">
        <v>292</v>
      </c>
      <c r="C1386" s="85" t="s">
        <v>293</v>
      </c>
      <c r="D1386" s="85" t="s">
        <v>319</v>
      </c>
      <c r="E1386" s="85" t="s">
        <v>352</v>
      </c>
      <c r="F1386" s="85" t="s">
        <v>94</v>
      </c>
      <c r="G1386" s="85" t="s">
        <v>377</v>
      </c>
      <c r="H1386" s="86" t="s">
        <v>16</v>
      </c>
      <c r="I1386" s="87">
        <v>25</v>
      </c>
      <c r="J1386" s="88">
        <v>3.1176908903350567E-5</v>
      </c>
      <c r="K1386" s="88">
        <v>1.9283090687319621E-5</v>
      </c>
      <c r="L1386" s="88">
        <v>2.6163291580300733E-5</v>
      </c>
      <c r="M1386" s="88">
        <v>1.945220260732293E-5</v>
      </c>
      <c r="N1386" s="88">
        <v>2.3634347094446105E-5</v>
      </c>
      <c r="O1386" s="88">
        <v>2.4467050618848636E-5</v>
      </c>
      <c r="P1386" s="88">
        <v>2.6381753260739201E-5</v>
      </c>
      <c r="Q1386" s="88">
        <v>2.2941075735299074E-5</v>
      </c>
      <c r="R1386" s="88">
        <v>1.0540494256759039E-5</v>
      </c>
      <c r="S1386" s="88">
        <v>1.116052333068603E-5</v>
      </c>
      <c r="T1386" s="88">
        <v>1.6120755922102049E-5</v>
      </c>
      <c r="U1386" s="88">
        <v>1.6120755922102049E-5</v>
      </c>
      <c r="V1386" s="88">
        <v>1.5500726848174998E-5</v>
      </c>
      <c r="W1386" s="88">
        <v>1.3640639626394015E-5</v>
      </c>
      <c r="X1386" s="88">
        <v>1.5500726848174998E-5</v>
      </c>
      <c r="Y1386" s="88">
        <v>1.1780552404613001E-5</v>
      </c>
      <c r="Z1386" s="88">
        <v>1.1160523330686002E-5</v>
      </c>
      <c r="AA1386" s="88">
        <v>1.3640639626394003E-5</v>
      </c>
      <c r="AB1386" s="88">
        <v>1.3640639626394003E-5</v>
      </c>
      <c r="AC1386" s="88">
        <v>1.3640639626394003E-5</v>
      </c>
      <c r="AD1386" s="88">
        <v>1.4260668700321003E-5</v>
      </c>
      <c r="AE1386" s="88">
        <v>1.1160523330686002E-5</v>
      </c>
      <c r="AF1386" s="88">
        <v>1.2400581478540001E-5</v>
      </c>
      <c r="AG1386" s="88">
        <v>4.9602325914159996E-6</v>
      </c>
      <c r="AH1386" s="88">
        <v>4.9602325914159996E-6</v>
      </c>
    </row>
    <row r="1387" spans="1:34" ht="14.25" x14ac:dyDescent="0.25">
      <c r="A1387" s="85" t="s">
        <v>10</v>
      </c>
      <c r="B1387" s="85" t="s">
        <v>292</v>
      </c>
      <c r="C1387" s="85" t="s">
        <v>293</v>
      </c>
      <c r="D1387" s="85" t="s">
        <v>319</v>
      </c>
      <c r="E1387" s="85" t="s">
        <v>352</v>
      </c>
      <c r="F1387" s="85" t="s">
        <v>94</v>
      </c>
      <c r="G1387" s="85" t="s">
        <v>378</v>
      </c>
      <c r="H1387" s="86" t="s">
        <v>16</v>
      </c>
      <c r="I1387" s="87">
        <v>25</v>
      </c>
      <c r="J1387" s="88">
        <v>2.0353656067867953E-5</v>
      </c>
      <c r="K1387" s="88">
        <v>2.0274023997985249E-5</v>
      </c>
      <c r="L1387" s="88">
        <v>2.2212282505230201E-5</v>
      </c>
      <c r="M1387" s="88">
        <v>2.0396005201698551E-5</v>
      </c>
      <c r="N1387" s="88">
        <v>2.0600016253705341E-5</v>
      </c>
      <c r="O1387" s="88">
        <v>2.0805017251684203E-5</v>
      </c>
      <c r="P1387" s="88">
        <v>2.1011008195635128E-5</v>
      </c>
      <c r="Q1387" s="88">
        <v>2.1217989085558184E-5</v>
      </c>
      <c r="R1387" s="88">
        <v>1.065281324442435E-5</v>
      </c>
      <c r="S1387" s="88">
        <v>7.4569692710970555E-6</v>
      </c>
      <c r="T1387" s="88">
        <v>8.5222505955394661E-6</v>
      </c>
      <c r="U1387" s="88">
        <v>6.3916879466546153E-6</v>
      </c>
      <c r="V1387" s="88">
        <v>5.326406622212175E-6</v>
      </c>
      <c r="W1387" s="88">
        <v>4.2611252977697331E-6</v>
      </c>
      <c r="X1387" s="88">
        <v>6.3916879466546153E-6</v>
      </c>
      <c r="Y1387" s="88">
        <v>4.2611252977697432E-6</v>
      </c>
      <c r="Z1387" s="88">
        <v>6.3916879466546127E-6</v>
      </c>
      <c r="AA1387" s="88">
        <v>4.2611252977697432E-6</v>
      </c>
      <c r="AB1387" s="88">
        <v>8.5222505955394865E-6</v>
      </c>
      <c r="AC1387" s="88">
        <v>1.2783375893309225E-5</v>
      </c>
      <c r="AD1387" s="88">
        <v>9.5875319199819208E-6</v>
      </c>
      <c r="AE1387" s="88">
        <v>7.4569692710970504E-6</v>
      </c>
      <c r="AF1387" s="88">
        <v>7.4569692710970504E-6</v>
      </c>
      <c r="AG1387" s="88">
        <v>6.3916879466546127E-6</v>
      </c>
      <c r="AH1387" s="88">
        <v>6.3916879466546127E-6</v>
      </c>
    </row>
    <row r="1388" spans="1:34" ht="14.25" x14ac:dyDescent="0.25">
      <c r="A1388" s="85" t="s">
        <v>10</v>
      </c>
      <c r="B1388" s="85" t="s">
        <v>292</v>
      </c>
      <c r="C1388" s="85" t="s">
        <v>293</v>
      </c>
      <c r="D1388" s="85" t="s">
        <v>319</v>
      </c>
      <c r="E1388" s="85" t="s">
        <v>352</v>
      </c>
      <c r="F1388" s="85" t="s">
        <v>94</v>
      </c>
      <c r="G1388" s="85" t="s">
        <v>378</v>
      </c>
      <c r="H1388" s="86" t="s">
        <v>18</v>
      </c>
      <c r="I1388" s="87">
        <v>298</v>
      </c>
      <c r="J1388" s="88">
        <v>4.8291601029095236E-5</v>
      </c>
      <c r="K1388" s="88">
        <v>4.732023028210146E-5</v>
      </c>
      <c r="L1388" s="88">
        <v>5.0994182757374691E-5</v>
      </c>
      <c r="M1388" s="88">
        <v>4.6050490862878584E-5</v>
      </c>
      <c r="N1388" s="88">
        <v>4.5735961722052352E-5</v>
      </c>
      <c r="O1388" s="88">
        <v>4.5414760966314005E-5</v>
      </c>
      <c r="P1388" s="88">
        <v>4.508688838250792E-5</v>
      </c>
      <c r="Q1388" s="88">
        <v>4.4752343752551748E-5</v>
      </c>
      <c r="R1388" s="88">
        <v>2.2080851877227934E-5</v>
      </c>
      <c r="S1388" s="88">
        <v>1.5456596314059579E-5</v>
      </c>
      <c r="T1388" s="88">
        <v>1.766468150178232E-5</v>
      </c>
      <c r="U1388" s="88">
        <v>1.3248511126336772E-5</v>
      </c>
      <c r="V1388" s="88">
        <v>1.1040425938613967E-5</v>
      </c>
      <c r="W1388" s="88">
        <v>8.8323407508911599E-6</v>
      </c>
      <c r="X1388" s="88">
        <v>1.3248511126336772E-5</v>
      </c>
      <c r="Y1388" s="88">
        <v>8.8323407508911802E-6</v>
      </c>
      <c r="Z1388" s="88">
        <v>1.324851112633677E-5</v>
      </c>
      <c r="AA1388" s="88">
        <v>8.8323407508911802E-6</v>
      </c>
      <c r="AB1388" s="88">
        <v>1.766468150178236E-5</v>
      </c>
      <c r="AC1388" s="88">
        <v>2.6497022252673541E-5</v>
      </c>
      <c r="AD1388" s="88">
        <v>1.9872766689505156E-5</v>
      </c>
      <c r="AE1388" s="88">
        <v>1.5456596314059565E-5</v>
      </c>
      <c r="AF1388" s="88">
        <v>1.5456596314059565E-5</v>
      </c>
      <c r="AG1388" s="88">
        <v>1.324851112633677E-5</v>
      </c>
      <c r="AH1388" s="88">
        <v>1.324851112633677E-5</v>
      </c>
    </row>
    <row r="1389" spans="1:34" ht="14.25" x14ac:dyDescent="0.25">
      <c r="A1389" s="85" t="s">
        <v>10</v>
      </c>
      <c r="B1389" s="85" t="s">
        <v>292</v>
      </c>
      <c r="C1389" s="85" t="s">
        <v>293</v>
      </c>
      <c r="D1389" s="85" t="s">
        <v>319</v>
      </c>
      <c r="E1389" s="85" t="s">
        <v>352</v>
      </c>
      <c r="F1389" s="85" t="s">
        <v>94</v>
      </c>
      <c r="G1389" s="85" t="s">
        <v>379</v>
      </c>
      <c r="H1389" s="86" t="s">
        <v>16</v>
      </c>
      <c r="I1389" s="87">
        <v>25</v>
      </c>
      <c r="J1389" s="88">
        <v>7.1137331856610226E-6</v>
      </c>
      <c r="K1389" s="88">
        <v>7.7173801153114828E-6</v>
      </c>
      <c r="L1389" s="88">
        <v>8.5288705083840743E-6</v>
      </c>
      <c r="M1389" s="88">
        <v>7.6986010197731885E-6</v>
      </c>
      <c r="N1389" s="88">
        <v>7.0793942681052823E-6</v>
      </c>
      <c r="O1389" s="88">
        <v>8.9000845048081222E-6</v>
      </c>
      <c r="P1389" s="88">
        <v>8.9509261744845829E-6</v>
      </c>
      <c r="Q1389" s="88">
        <v>9.0017678441611283E-6</v>
      </c>
      <c r="R1389" s="88">
        <v>5.1760165103926506E-6</v>
      </c>
      <c r="S1389" s="88">
        <v>5.8511490987047405E-6</v>
      </c>
      <c r="T1389" s="88">
        <v>7.2014142753289287E-6</v>
      </c>
      <c r="U1389" s="88">
        <v>5.8511490987047405E-6</v>
      </c>
      <c r="V1389" s="88">
        <v>6.3012374909127942E-6</v>
      </c>
      <c r="W1389" s="88">
        <v>5.4010607064966826E-6</v>
      </c>
      <c r="X1389" s="88">
        <v>6.9763700792248756E-6</v>
      </c>
      <c r="Y1389" s="88">
        <v>4.9509723142886221E-6</v>
      </c>
      <c r="Z1389" s="88">
        <v>4.9509723142886221E-6</v>
      </c>
      <c r="AA1389" s="88">
        <v>5.4010607064966775E-6</v>
      </c>
      <c r="AB1389" s="88">
        <v>5.4010607064966775E-6</v>
      </c>
      <c r="AC1389" s="88">
        <v>5.8511490987047337E-6</v>
      </c>
      <c r="AD1389" s="88">
        <v>5.4010607064966775E-6</v>
      </c>
      <c r="AE1389" s="88">
        <v>4.7259281181845927E-6</v>
      </c>
      <c r="AF1389" s="88">
        <v>4.5008839220805641E-6</v>
      </c>
      <c r="AG1389" s="88">
        <v>1.8003535688322258E-6</v>
      </c>
      <c r="AH1389" s="88">
        <v>1.8003535688322258E-6</v>
      </c>
    </row>
    <row r="1390" spans="1:34" ht="14.25" x14ac:dyDescent="0.25">
      <c r="A1390" s="85" t="s">
        <v>10</v>
      </c>
      <c r="B1390" s="85" t="s">
        <v>292</v>
      </c>
      <c r="C1390" s="85" t="s">
        <v>293</v>
      </c>
      <c r="D1390" s="85" t="s">
        <v>319</v>
      </c>
      <c r="E1390" s="85" t="s">
        <v>352</v>
      </c>
      <c r="F1390" s="85" t="s">
        <v>94</v>
      </c>
      <c r="G1390" s="85" t="s">
        <v>379</v>
      </c>
      <c r="H1390" s="86" t="s">
        <v>18</v>
      </c>
      <c r="I1390" s="87">
        <v>298</v>
      </c>
      <c r="J1390" s="88">
        <v>1.5992388095204437E-5</v>
      </c>
      <c r="K1390" s="88">
        <v>1.8004143243212592E-5</v>
      </c>
      <c r="L1390" s="88">
        <v>2.0620835366728661E-5</v>
      </c>
      <c r="M1390" s="88">
        <v>1.9266538882836657E-5</v>
      </c>
      <c r="N1390" s="88">
        <v>1.831748368050158E-5</v>
      </c>
      <c r="O1390" s="88">
        <v>2.3783433851974971E-5</v>
      </c>
      <c r="P1390" s="88">
        <v>2.467863930643847E-5</v>
      </c>
      <c r="Q1390" s="88">
        <v>2.5582470935380787E-5</v>
      </c>
      <c r="R1390" s="88">
        <v>1.5149022906566543E-5</v>
      </c>
      <c r="S1390" s="88">
        <v>1.7124982416118715E-5</v>
      </c>
      <c r="T1390" s="88">
        <v>2.1076901435223083E-5</v>
      </c>
      <c r="U1390" s="88">
        <v>1.7124982416118715E-5</v>
      </c>
      <c r="V1390" s="88">
        <v>1.8442288755820145E-5</v>
      </c>
      <c r="W1390" s="88">
        <v>1.5807676076417268E-5</v>
      </c>
      <c r="X1390" s="88">
        <v>2.04182482653723E-5</v>
      </c>
      <c r="Y1390" s="88">
        <v>1.4490369736715825E-5</v>
      </c>
      <c r="Z1390" s="88">
        <v>1.4490369736715825E-5</v>
      </c>
      <c r="AA1390" s="88">
        <v>1.5807676076417261E-5</v>
      </c>
      <c r="AB1390" s="88">
        <v>1.5807676076417261E-5</v>
      </c>
      <c r="AC1390" s="88">
        <v>1.7124982416118702E-5</v>
      </c>
      <c r="AD1390" s="88">
        <v>1.5807676076417261E-5</v>
      </c>
      <c r="AE1390" s="88">
        <v>1.3831716566865105E-5</v>
      </c>
      <c r="AF1390" s="88">
        <v>1.3173063397014383E-5</v>
      </c>
      <c r="AG1390" s="88">
        <v>5.2692253588057538E-6</v>
      </c>
      <c r="AH1390" s="88">
        <v>5.2692253588057538E-6</v>
      </c>
    </row>
    <row r="1391" spans="1:34" ht="14.25" x14ac:dyDescent="0.25">
      <c r="A1391" s="85" t="s">
        <v>10</v>
      </c>
      <c r="B1391" s="85" t="s">
        <v>292</v>
      </c>
      <c r="C1391" s="85" t="s">
        <v>293</v>
      </c>
      <c r="D1391" s="85" t="s">
        <v>319</v>
      </c>
      <c r="E1391" s="85" t="s">
        <v>352</v>
      </c>
      <c r="F1391" s="85" t="s">
        <v>94</v>
      </c>
      <c r="G1391" s="85" t="s">
        <v>380</v>
      </c>
      <c r="H1391" s="86" t="s">
        <v>16</v>
      </c>
      <c r="I1391" s="87">
        <v>25</v>
      </c>
      <c r="J1391" s="88">
        <v>3.2024741168685071E-5</v>
      </c>
      <c r="K1391" s="88">
        <v>7.7646172661272132E-6</v>
      </c>
      <c r="L1391" s="88">
        <v>2.0302542690467597E-5</v>
      </c>
      <c r="M1391" s="88">
        <v>1.9716386393492982E-5</v>
      </c>
      <c r="N1391" s="88">
        <v>1.8413866505821415E-5</v>
      </c>
      <c r="O1391" s="88">
        <v>1.7807365319202688E-5</v>
      </c>
      <c r="P1391" s="88">
        <v>1.4327271813938577E-5</v>
      </c>
      <c r="Q1391" s="88">
        <v>2.1612977058772497E-5</v>
      </c>
      <c r="R1391" s="88">
        <v>1.4408651372515059E-5</v>
      </c>
      <c r="S1391" s="88">
        <v>1.36882188038893E-5</v>
      </c>
      <c r="T1391" s="88">
        <v>1.1526921098012051E-5</v>
      </c>
      <c r="U1391" s="88">
        <v>1.5849516509766571E-5</v>
      </c>
      <c r="V1391" s="88">
        <v>1.6569949078392309E-5</v>
      </c>
      <c r="W1391" s="88">
        <v>1.5849516509766571E-5</v>
      </c>
      <c r="X1391" s="88">
        <v>1.9451679352895337E-5</v>
      </c>
      <c r="Y1391" s="88">
        <v>1.801081421564383E-5</v>
      </c>
      <c r="Z1391" s="88">
        <v>1.5849516509766571E-5</v>
      </c>
      <c r="AA1391" s="88">
        <v>1.6569949078392326E-5</v>
      </c>
      <c r="AB1391" s="88">
        <v>1.6569949078392326E-5</v>
      </c>
      <c r="AC1391" s="88">
        <v>1.7290381647018078E-5</v>
      </c>
      <c r="AD1391" s="88">
        <v>1.4408651372515064E-5</v>
      </c>
      <c r="AE1391" s="88">
        <v>1.1526921098012053E-5</v>
      </c>
      <c r="AF1391" s="88">
        <v>1.2967786235263558E-5</v>
      </c>
      <c r="AG1391" s="88">
        <v>5.7634605490060265E-6</v>
      </c>
      <c r="AH1391" s="88">
        <v>5.7634605490060265E-6</v>
      </c>
    </row>
    <row r="1392" spans="1:34" ht="14.25" x14ac:dyDescent="0.25">
      <c r="A1392" s="85" t="s">
        <v>10</v>
      </c>
      <c r="B1392" s="85" t="s">
        <v>292</v>
      </c>
      <c r="C1392" s="85" t="s">
        <v>293</v>
      </c>
      <c r="D1392" s="85" t="s">
        <v>319</v>
      </c>
      <c r="E1392" s="85" t="s">
        <v>352</v>
      </c>
      <c r="F1392" s="85" t="s">
        <v>94</v>
      </c>
      <c r="G1392" s="85" t="s">
        <v>380</v>
      </c>
      <c r="H1392" s="86" t="s">
        <v>18</v>
      </c>
      <c r="I1392" s="87">
        <v>298</v>
      </c>
      <c r="J1392" s="88">
        <v>7.6371885774821551E-5</v>
      </c>
      <c r="K1392" s="88">
        <v>1.8919426410842636E-5</v>
      </c>
      <c r="L1392" s="88">
        <v>5.0522138377545555E-5</v>
      </c>
      <c r="M1392" s="88">
        <v>5.0085666224929905E-5</v>
      </c>
      <c r="N1392" s="88">
        <v>4.7731496300746032E-5</v>
      </c>
      <c r="O1392" s="88">
        <v>4.7082541595631774E-5</v>
      </c>
      <c r="P1392" s="88">
        <v>3.8623968856590644E-5</v>
      </c>
      <c r="Q1392" s="88">
        <v>5.9385513534321283E-5</v>
      </c>
      <c r="R1392" s="88">
        <v>4.0337329947841032E-5</v>
      </c>
      <c r="S1392" s="88">
        <v>3.8320463450448969E-5</v>
      </c>
      <c r="T1392" s="88">
        <v>3.2269863958272849E-5</v>
      </c>
      <c r="U1392" s="88">
        <v>4.4371062942625164E-5</v>
      </c>
      <c r="V1392" s="88">
        <v>4.6387929440017166E-5</v>
      </c>
      <c r="W1392" s="88">
        <v>4.4371062942625164E-5</v>
      </c>
      <c r="X1392" s="88">
        <v>5.4455395429585417E-5</v>
      </c>
      <c r="Y1392" s="88">
        <v>5.0421662434801319E-5</v>
      </c>
      <c r="Z1392" s="88">
        <v>4.4371062942625158E-5</v>
      </c>
      <c r="AA1392" s="88">
        <v>4.6387929440017207E-5</v>
      </c>
      <c r="AB1392" s="88">
        <v>4.6387929440017207E-5</v>
      </c>
      <c r="AC1392" s="88">
        <v>4.8404795937409256E-5</v>
      </c>
      <c r="AD1392" s="88">
        <v>4.0337329947841046E-5</v>
      </c>
      <c r="AE1392" s="88">
        <v>3.2269863958272842E-5</v>
      </c>
      <c r="AF1392" s="88">
        <v>3.6303596953056947E-5</v>
      </c>
      <c r="AG1392" s="88">
        <v>1.6134931979136421E-5</v>
      </c>
      <c r="AH1392" s="88">
        <v>1.6134931979136421E-5</v>
      </c>
    </row>
    <row r="1393" spans="1:34" ht="14.25" x14ac:dyDescent="0.25">
      <c r="A1393" s="85" t="s">
        <v>10</v>
      </c>
      <c r="B1393" s="85" t="s">
        <v>292</v>
      </c>
      <c r="C1393" s="85" t="s">
        <v>293</v>
      </c>
      <c r="D1393" s="85" t="s">
        <v>319</v>
      </c>
      <c r="E1393" s="85" t="s">
        <v>352</v>
      </c>
      <c r="F1393" s="85" t="s">
        <v>94</v>
      </c>
      <c r="G1393" s="85" t="s">
        <v>381</v>
      </c>
      <c r="H1393" s="86" t="s">
        <v>16</v>
      </c>
      <c r="I1393" s="87">
        <v>25</v>
      </c>
      <c r="J1393" s="88">
        <v>9.5227407878966311E-6</v>
      </c>
      <c r="K1393" s="88">
        <v>1.7946089007157765E-5</v>
      </c>
      <c r="L1393" s="88">
        <v>2.6230061814986016E-5</v>
      </c>
      <c r="M1393" s="88">
        <v>2.5440280869874122E-5</v>
      </c>
      <c r="N1393" s="88">
        <v>2.8430319829695572E-5</v>
      </c>
      <c r="O1393" s="88">
        <v>2.3828050762572158E-5</v>
      </c>
      <c r="P1393" s="88">
        <v>2.3964168333731326E-5</v>
      </c>
      <c r="Q1393" s="88">
        <v>2.6992320213477399E-5</v>
      </c>
      <c r="R1393" s="88">
        <v>9.6401143619562207E-6</v>
      </c>
      <c r="S1393" s="88">
        <v>2.8920343085868533E-5</v>
      </c>
      <c r="T1393" s="88">
        <v>2.2172263032499289E-5</v>
      </c>
      <c r="U1393" s="88">
        <v>2.4100285904890545E-5</v>
      </c>
      <c r="V1393" s="88">
        <v>2.313627446869492E-5</v>
      </c>
      <c r="W1393" s="88">
        <v>2.2172263032499289E-5</v>
      </c>
      <c r="X1393" s="88">
        <v>2.0244240160108063E-5</v>
      </c>
      <c r="Y1393" s="88">
        <v>2.4100285904890559E-5</v>
      </c>
      <c r="Z1393" s="88">
        <v>2.0244240160108066E-5</v>
      </c>
      <c r="AA1393" s="88">
        <v>2.1208251596303691E-5</v>
      </c>
      <c r="AB1393" s="88">
        <v>2.3136274468694934E-5</v>
      </c>
      <c r="AC1393" s="88">
        <v>2.1208251596303691E-5</v>
      </c>
      <c r="AD1393" s="88">
        <v>2.2172263032499309E-5</v>
      </c>
      <c r="AE1393" s="88">
        <v>1.9280228723912445E-5</v>
      </c>
      <c r="AF1393" s="88">
        <v>1.9280228723912445E-5</v>
      </c>
      <c r="AG1393" s="88">
        <v>8.676102925760601E-6</v>
      </c>
      <c r="AH1393" s="88">
        <v>8.676102925760601E-6</v>
      </c>
    </row>
    <row r="1394" spans="1:34" ht="14.25" x14ac:dyDescent="0.25">
      <c r="A1394" s="85" t="s">
        <v>10</v>
      </c>
      <c r="B1394" s="85" t="s">
        <v>292</v>
      </c>
      <c r="C1394" s="85" t="s">
        <v>293</v>
      </c>
      <c r="D1394" s="85" t="s">
        <v>319</v>
      </c>
      <c r="E1394" s="85" t="s">
        <v>352</v>
      </c>
      <c r="F1394" s="85" t="s">
        <v>94</v>
      </c>
      <c r="G1394" s="85" t="s">
        <v>381</v>
      </c>
      <c r="H1394" s="86" t="s">
        <v>18</v>
      </c>
      <c r="I1394" s="87">
        <v>298</v>
      </c>
      <c r="J1394" s="88">
        <v>2.2709619037534197E-5</v>
      </c>
      <c r="K1394" s="88">
        <v>4.3727810231488954E-5</v>
      </c>
      <c r="L1394" s="88">
        <v>6.5272553929439665E-5</v>
      </c>
      <c r="M1394" s="88">
        <v>6.4626113065906871E-5</v>
      </c>
      <c r="N1394" s="88">
        <v>7.3695641561815831E-5</v>
      </c>
      <c r="O1394" s="88">
        <v>6.3001189174337709E-5</v>
      </c>
      <c r="P1394" s="88">
        <v>6.4603457198016877E-5</v>
      </c>
      <c r="Q1394" s="88">
        <v>7.4166219350590244E-5</v>
      </c>
      <c r="R1394" s="88">
        <v>2.6987707849945251E-5</v>
      </c>
      <c r="S1394" s="88">
        <v>8.0963123549835433E-5</v>
      </c>
      <c r="T1394" s="88">
        <v>6.2071728054874034E-5</v>
      </c>
      <c r="U1394" s="88">
        <v>6.7469269624863127E-5</v>
      </c>
      <c r="V1394" s="88">
        <v>6.4770498839868587E-5</v>
      </c>
      <c r="W1394" s="88">
        <v>6.2071728054874034E-5</v>
      </c>
      <c r="X1394" s="88">
        <v>5.6674186484885043E-5</v>
      </c>
      <c r="Y1394" s="88">
        <v>6.7469269624863127E-5</v>
      </c>
      <c r="Z1394" s="88">
        <v>5.6674186484885036E-5</v>
      </c>
      <c r="AA1394" s="88">
        <v>5.9372957269879555E-5</v>
      </c>
      <c r="AB1394" s="88">
        <v>6.4770498839868614E-5</v>
      </c>
      <c r="AC1394" s="88">
        <v>5.9372957269879555E-5</v>
      </c>
      <c r="AD1394" s="88">
        <v>6.2071728054874088E-5</v>
      </c>
      <c r="AE1394" s="88">
        <v>5.3975415699890503E-5</v>
      </c>
      <c r="AF1394" s="88">
        <v>5.3975415699890503E-5</v>
      </c>
      <c r="AG1394" s="88">
        <v>2.4288937064950732E-5</v>
      </c>
      <c r="AH1394" s="88">
        <v>2.4288937064950732E-5</v>
      </c>
    </row>
    <row r="1395" spans="1:34" ht="14.25" x14ac:dyDescent="0.25">
      <c r="A1395" s="85" t="s">
        <v>10</v>
      </c>
      <c r="B1395" s="85" t="s">
        <v>292</v>
      </c>
      <c r="C1395" s="85" t="s">
        <v>293</v>
      </c>
      <c r="D1395" s="85" t="s">
        <v>319</v>
      </c>
      <c r="E1395" s="85" t="s">
        <v>352</v>
      </c>
      <c r="F1395" s="85" t="s">
        <v>94</v>
      </c>
      <c r="G1395" s="85" t="s">
        <v>382</v>
      </c>
      <c r="H1395" s="86" t="s">
        <v>16</v>
      </c>
      <c r="I1395" s="87">
        <v>25</v>
      </c>
      <c r="J1395" s="88">
        <v>1.7597395373336272E-5</v>
      </c>
      <c r="K1395" s="88">
        <v>1.0147853723055721E-5</v>
      </c>
      <c r="L1395" s="88">
        <v>1.2882769439237508E-5</v>
      </c>
      <c r="M1395" s="88">
        <v>1.0123160431844597E-5</v>
      </c>
      <c r="N1395" s="88">
        <v>1.3032521266284724E-5</v>
      </c>
      <c r="O1395" s="88">
        <v>1.4336215665415354E-5</v>
      </c>
      <c r="P1395" s="88">
        <v>1.6477841366664797E-5</v>
      </c>
      <c r="Q1395" s="88">
        <v>1.5328578539176658E-5</v>
      </c>
      <c r="R1395" s="88">
        <v>7.0428604098919865E-6</v>
      </c>
      <c r="S1395" s="88">
        <v>7.4571463163562104E-6</v>
      </c>
      <c r="T1395" s="88">
        <v>1.077143356807009E-5</v>
      </c>
      <c r="U1395" s="88">
        <v>1.077143356807009E-5</v>
      </c>
      <c r="V1395" s="88">
        <v>1.0357147661605856E-5</v>
      </c>
      <c r="W1395" s="88">
        <v>9.114289942213157E-6</v>
      </c>
      <c r="X1395" s="88">
        <v>1.0357147661605856E-5</v>
      </c>
      <c r="Y1395" s="88">
        <v>7.8714322228204513E-6</v>
      </c>
      <c r="Z1395" s="88">
        <v>7.4571463163562146E-6</v>
      </c>
      <c r="AA1395" s="88">
        <v>9.1142899422131519E-6</v>
      </c>
      <c r="AB1395" s="88">
        <v>9.1142899422131519E-6</v>
      </c>
      <c r="AC1395" s="88">
        <v>9.1142899422131519E-6</v>
      </c>
      <c r="AD1395" s="88">
        <v>9.528575848677386E-6</v>
      </c>
      <c r="AE1395" s="88">
        <v>7.4571463163562146E-6</v>
      </c>
      <c r="AF1395" s="88">
        <v>8.285718129284682E-6</v>
      </c>
      <c r="AG1395" s="88">
        <v>3.3142872517138732E-6</v>
      </c>
      <c r="AH1395" s="88">
        <v>3.3142872517138732E-6</v>
      </c>
    </row>
    <row r="1396" spans="1:34" ht="14.25" x14ac:dyDescent="0.25">
      <c r="A1396" s="85" t="s">
        <v>10</v>
      </c>
      <c r="B1396" s="85" t="s">
        <v>292</v>
      </c>
      <c r="C1396" s="85" t="s">
        <v>293</v>
      </c>
      <c r="D1396" s="85" t="s">
        <v>319</v>
      </c>
      <c r="E1396" s="85" t="s">
        <v>352</v>
      </c>
      <c r="F1396" s="85" t="s">
        <v>94</v>
      </c>
      <c r="G1396" s="85" t="s">
        <v>382</v>
      </c>
      <c r="H1396" s="86" t="s">
        <v>18</v>
      </c>
      <c r="I1396" s="87">
        <v>298</v>
      </c>
      <c r="J1396" s="88">
        <v>4.1965874518947535E-5</v>
      </c>
      <c r="K1396" s="88">
        <v>2.4726469465391756E-5</v>
      </c>
      <c r="L1396" s="88">
        <v>3.2058302756371748E-5</v>
      </c>
      <c r="M1396" s="88">
        <v>2.5715931125092987E-5</v>
      </c>
      <c r="N1396" s="88">
        <v>3.3782244506573506E-5</v>
      </c>
      <c r="O1396" s="88">
        <v>3.7904847701585097E-5</v>
      </c>
      <c r="P1396" s="88">
        <v>4.4421550734504029E-5</v>
      </c>
      <c r="Q1396" s="88">
        <v>4.2118006502519367E-5</v>
      </c>
      <c r="R1396" s="88">
        <v>1.9716639454009602E-5</v>
      </c>
      <c r="S1396" s="88">
        <v>2.0876441774833669E-5</v>
      </c>
      <c r="T1396" s="88">
        <v>3.0154860341426427E-5</v>
      </c>
      <c r="U1396" s="88">
        <v>3.0154860341426427E-5</v>
      </c>
      <c r="V1396" s="88">
        <v>2.8995058020602336E-5</v>
      </c>
      <c r="W1396" s="88">
        <v>2.5515651058130075E-5</v>
      </c>
      <c r="X1396" s="88">
        <v>2.8995058020602336E-5</v>
      </c>
      <c r="Y1396" s="88">
        <v>2.2036244095657777E-5</v>
      </c>
      <c r="Z1396" s="88">
        <v>2.0876441774833683E-5</v>
      </c>
      <c r="AA1396" s="88">
        <v>2.5515651058130055E-5</v>
      </c>
      <c r="AB1396" s="88">
        <v>2.5515651058130055E-5</v>
      </c>
      <c r="AC1396" s="88">
        <v>2.5515651058130055E-5</v>
      </c>
      <c r="AD1396" s="88">
        <v>2.6675453378954145E-5</v>
      </c>
      <c r="AE1396" s="88">
        <v>2.0876441774833683E-5</v>
      </c>
      <c r="AF1396" s="88">
        <v>2.3196046416481867E-5</v>
      </c>
      <c r="AG1396" s="88">
        <v>9.2784185665927475E-6</v>
      </c>
      <c r="AH1396" s="88">
        <v>9.2784185665927475E-6</v>
      </c>
    </row>
    <row r="1397" spans="1:34" ht="14.25" x14ac:dyDescent="0.25">
      <c r="A1397" s="85" t="s">
        <v>10</v>
      </c>
      <c r="B1397" s="85" t="s">
        <v>292</v>
      </c>
      <c r="C1397" s="85" t="s">
        <v>293</v>
      </c>
      <c r="D1397" s="85" t="s">
        <v>319</v>
      </c>
      <c r="E1397" s="85" t="s">
        <v>383</v>
      </c>
      <c r="F1397" s="85" t="s">
        <v>94</v>
      </c>
      <c r="G1397" s="85" t="s">
        <v>384</v>
      </c>
      <c r="H1397" s="86" t="s">
        <v>16</v>
      </c>
      <c r="I1397" s="87">
        <v>25</v>
      </c>
      <c r="J1397" s="88">
        <v>9.6811702427522031E-2</v>
      </c>
      <c r="K1397" s="88">
        <v>9.3790527600845483E-2</v>
      </c>
      <c r="L1397" s="88">
        <v>8.7003533762959703E-2</v>
      </c>
      <c r="M1397" s="88">
        <v>8.7127019068186956E-2</v>
      </c>
      <c r="N1397" s="88">
        <v>8.3527234342530871E-2</v>
      </c>
      <c r="O1397" s="88">
        <v>8.3606066703308293E-2</v>
      </c>
      <c r="P1397" s="88">
        <v>8.152848737282635E-2</v>
      </c>
      <c r="Q1397" s="88">
        <v>8.023934568070426E-2</v>
      </c>
      <c r="R1397" s="88">
        <v>7.8460611794124793E-2</v>
      </c>
      <c r="S1397" s="88">
        <v>7.5732440419914324E-2</v>
      </c>
      <c r="T1397" s="88">
        <v>7.2570349520274996E-2</v>
      </c>
      <c r="U1397" s="88">
        <v>7.559826796944806E-2</v>
      </c>
      <c r="V1397" s="88">
        <v>7.4663613742118662E-2</v>
      </c>
      <c r="W1397" s="88">
        <v>6.4939819808630617E-2</v>
      </c>
      <c r="X1397" s="88">
        <v>5.7805338634571816E-2</v>
      </c>
      <c r="Y1397" s="88">
        <v>4.6179342545795025E-2</v>
      </c>
      <c r="Z1397" s="88">
        <v>4.5717205381950746E-2</v>
      </c>
      <c r="AA1397" s="88">
        <v>5.4215017924558025E-2</v>
      </c>
      <c r="AB1397" s="88">
        <v>5.7369936678553238E-2</v>
      </c>
      <c r="AC1397" s="88">
        <v>5.2996820541349091E-2</v>
      </c>
      <c r="AD1397" s="88">
        <v>5.4429063817725991E-2</v>
      </c>
      <c r="AE1397" s="88">
        <v>5.413879584704695E-2</v>
      </c>
      <c r="AF1397" s="88">
        <v>5.1387147148579219E-2</v>
      </c>
      <c r="AG1397" s="88">
        <v>4.2413497557774696E-2</v>
      </c>
      <c r="AH1397" s="88">
        <v>2.5791836920995275E-2</v>
      </c>
    </row>
    <row r="1398" spans="1:34" ht="14.25" x14ac:dyDescent="0.25">
      <c r="A1398" s="85" t="s">
        <v>10</v>
      </c>
      <c r="B1398" s="85" t="s">
        <v>292</v>
      </c>
      <c r="C1398" s="85" t="s">
        <v>293</v>
      </c>
      <c r="D1398" s="85" t="s">
        <v>319</v>
      </c>
      <c r="E1398" s="85" t="s">
        <v>383</v>
      </c>
      <c r="F1398" s="85" t="s">
        <v>94</v>
      </c>
      <c r="G1398" s="85" t="s">
        <v>384</v>
      </c>
      <c r="H1398" s="86" t="s">
        <v>18</v>
      </c>
      <c r="I1398" s="87">
        <v>298</v>
      </c>
      <c r="J1398" s="88">
        <v>3.7809974577941159E-3</v>
      </c>
      <c r="K1398" s="88">
        <v>3.5976781300042183E-3</v>
      </c>
      <c r="L1398" s="88">
        <v>3.4095196508967967E-3</v>
      </c>
      <c r="M1398" s="88">
        <v>3.3951212271514488E-3</v>
      </c>
      <c r="N1398" s="88">
        <v>3.3796519768730456E-3</v>
      </c>
      <c r="O1398" s="88">
        <v>3.3631119090425832E-3</v>
      </c>
      <c r="P1398" s="88">
        <v>3.3455010191357493E-3</v>
      </c>
      <c r="Q1398" s="88">
        <v>3.3268193028987507E-3</v>
      </c>
      <c r="R1398" s="88">
        <v>3.2139721504420788E-3</v>
      </c>
      <c r="S1398" s="88">
        <v>3.1366978844811228E-3</v>
      </c>
      <c r="T1398" s="88">
        <v>3.0297885392031811E-3</v>
      </c>
      <c r="U1398" s="88">
        <v>3.1599598284611217E-3</v>
      </c>
      <c r="V1398" s="88">
        <v>3.0273634018790742E-3</v>
      </c>
      <c r="W1398" s="88">
        <v>2.7090605033693567E-3</v>
      </c>
      <c r="X1398" s="88">
        <v>2.4114350831321071E-3</v>
      </c>
      <c r="Y1398" s="88">
        <v>1.9264394839874665E-3</v>
      </c>
      <c r="Z1398" s="88">
        <v>1.9071607495930838E-3</v>
      </c>
      <c r="AA1398" s="88">
        <v>2.2616595515924467E-3</v>
      </c>
      <c r="AB1398" s="88">
        <v>2.3932716474216972E-3</v>
      </c>
      <c r="AC1398" s="88">
        <v>2.2108406484004704E-3</v>
      </c>
      <c r="AD1398" s="88">
        <v>2.270588792184715E-3</v>
      </c>
      <c r="AE1398" s="88">
        <v>2.258479835044441E-3</v>
      </c>
      <c r="AF1398" s="88">
        <v>2.1436907452358502E-3</v>
      </c>
      <c r="AG1398" s="88">
        <v>1.7693416979307599E-3</v>
      </c>
      <c r="AH1398" s="88">
        <v>1.0759445732666745E-3</v>
      </c>
    </row>
    <row r="1399" spans="1:34" ht="14.25" x14ac:dyDescent="0.25">
      <c r="A1399" s="85" t="s">
        <v>10</v>
      </c>
      <c r="B1399" s="85" t="s">
        <v>292</v>
      </c>
      <c r="C1399" s="85" t="s">
        <v>293</v>
      </c>
      <c r="D1399" s="85" t="s">
        <v>319</v>
      </c>
      <c r="E1399" s="85" t="s">
        <v>383</v>
      </c>
      <c r="F1399" s="85" t="s">
        <v>94</v>
      </c>
      <c r="G1399" s="85" t="s">
        <v>385</v>
      </c>
      <c r="H1399" s="86" t="s">
        <v>16</v>
      </c>
      <c r="I1399" s="87">
        <v>25</v>
      </c>
      <c r="J1399" s="88">
        <v>5.402220892047467E-4</v>
      </c>
      <c r="K1399" s="88">
        <v>3.2396253596820939E-4</v>
      </c>
      <c r="L1399" s="88">
        <v>2.7969342335100672E-4</v>
      </c>
      <c r="M1399" s="88">
        <v>2.5943872288164893E-4</v>
      </c>
      <c r="N1399" s="88">
        <v>1.9973971625218443E-4</v>
      </c>
      <c r="O1399" s="88">
        <v>1.700243219590267E-4</v>
      </c>
      <c r="P1399" s="88">
        <v>2.0966232172151255E-4</v>
      </c>
      <c r="Q1399" s="88">
        <v>1.5633951491875376E-4</v>
      </c>
      <c r="R1399" s="88">
        <v>2.5261985160312886E-5</v>
      </c>
      <c r="S1399" s="88">
        <v>2.0820248536392883E-5</v>
      </c>
      <c r="T1399" s="88">
        <v>2.8916889848180424E-5</v>
      </c>
      <c r="U1399" s="88">
        <v>2.4756439185837699E-5</v>
      </c>
      <c r="V1399" s="88">
        <v>4.2535456098263702E-5</v>
      </c>
      <c r="W1399" s="88">
        <v>8.6819706578249587E-5</v>
      </c>
      <c r="X1399" s="88">
        <v>7.8551163094606777E-5</v>
      </c>
      <c r="Y1399" s="88">
        <v>6.2014076127321128E-5</v>
      </c>
      <c r="Z1399" s="88">
        <v>2.2325067405835607E-4</v>
      </c>
      <c r="AA1399" s="88">
        <v>2.2325067405835607E-4</v>
      </c>
      <c r="AB1399" s="88">
        <v>2.2325067405835607E-4</v>
      </c>
      <c r="AC1399" s="88">
        <v>1.0749106528735665E-4</v>
      </c>
      <c r="AD1399" s="88">
        <v>1.4883378270557073E-4</v>
      </c>
      <c r="AE1399" s="88">
        <v>9.0953978320071013E-5</v>
      </c>
      <c r="AF1399" s="88">
        <v>9.5088250061892425E-5</v>
      </c>
      <c r="AG1399" s="88">
        <v>1.281624239964637E-4</v>
      </c>
      <c r="AH1399" s="88">
        <v>1.8273481098850632E-4</v>
      </c>
    </row>
    <row r="1400" spans="1:34" ht="14.25" x14ac:dyDescent="0.25">
      <c r="A1400" s="85" t="s">
        <v>10</v>
      </c>
      <c r="B1400" s="85" t="s">
        <v>292</v>
      </c>
      <c r="C1400" s="85" t="s">
        <v>293</v>
      </c>
      <c r="D1400" s="85" t="s">
        <v>319</v>
      </c>
      <c r="E1400" s="85" t="s">
        <v>383</v>
      </c>
      <c r="F1400" s="85" t="s">
        <v>94</v>
      </c>
      <c r="G1400" s="85" t="s">
        <v>385</v>
      </c>
      <c r="H1400" s="86" t="s">
        <v>18</v>
      </c>
      <c r="I1400" s="87">
        <v>298</v>
      </c>
      <c r="J1400" s="88">
        <v>2.486329507416594E-5</v>
      </c>
      <c r="K1400" s="88">
        <v>1.4826615325902895E-5</v>
      </c>
      <c r="L1400" s="88">
        <v>1.3234339899146403E-5</v>
      </c>
      <c r="M1400" s="88">
        <v>1.2347949715410526E-5</v>
      </c>
      <c r="N1400" s="88">
        <v>9.9812173363114231E-6</v>
      </c>
      <c r="O1400" s="88">
        <v>8.5376820143342746E-6</v>
      </c>
      <c r="P1400" s="88">
        <v>1.0851473000206832E-5</v>
      </c>
      <c r="Q1400" s="88">
        <v>8.2578489358511064E-6</v>
      </c>
      <c r="R1400" s="88">
        <v>1.3310978868388644E-6</v>
      </c>
      <c r="S1400" s="88">
        <v>1.109248239032387E-6</v>
      </c>
      <c r="T1400" s="88">
        <v>1.5529475346453415E-6</v>
      </c>
      <c r="U1400" s="88">
        <v>1.3310978868388644E-6</v>
      </c>
      <c r="V1400" s="88">
        <v>2.218496478064774E-6</v>
      </c>
      <c r="W1400" s="88">
        <v>4.6588426039360246E-6</v>
      </c>
      <c r="X1400" s="88">
        <v>4.2151433083230699E-6</v>
      </c>
      <c r="Y1400" s="88">
        <v>3.3277447170971604E-6</v>
      </c>
      <c r="Z1400" s="88">
        <v>1.1979880981549778E-5</v>
      </c>
      <c r="AA1400" s="88">
        <v>1.1979880981549778E-5</v>
      </c>
      <c r="AB1400" s="88">
        <v>1.1979880981549778E-5</v>
      </c>
      <c r="AC1400" s="88">
        <v>5.7680908429684106E-6</v>
      </c>
      <c r="AD1400" s="88">
        <v>7.986587321033185E-6</v>
      </c>
      <c r="AE1400" s="88">
        <v>4.880692251742502E-6</v>
      </c>
      <c r="AF1400" s="88">
        <v>5.1025418995489793E-6</v>
      </c>
      <c r="AG1400" s="88">
        <v>6.8773390820007982E-6</v>
      </c>
      <c r="AH1400" s="88">
        <v>9.8057544330462984E-6</v>
      </c>
    </row>
    <row r="1401" spans="1:34" ht="14.25" x14ac:dyDescent="0.25">
      <c r="A1401" s="85" t="s">
        <v>10</v>
      </c>
      <c r="B1401" s="85" t="s">
        <v>292</v>
      </c>
      <c r="C1401" s="85" t="s">
        <v>293</v>
      </c>
      <c r="D1401" s="85" t="s">
        <v>319</v>
      </c>
      <c r="E1401" s="85" t="s">
        <v>383</v>
      </c>
      <c r="F1401" s="85" t="s">
        <v>94</v>
      </c>
      <c r="G1401" s="85" t="s">
        <v>386</v>
      </c>
      <c r="H1401" s="86" t="s">
        <v>16</v>
      </c>
      <c r="I1401" s="87">
        <v>25</v>
      </c>
      <c r="J1401" s="88">
        <v>1.5516061000495662E-2</v>
      </c>
      <c r="K1401" s="88">
        <v>1.6040514026629954E-2</v>
      </c>
      <c r="L1401" s="88">
        <v>1.593999011691034E-2</v>
      </c>
      <c r="M1401" s="88">
        <v>1.654431862427401E-2</v>
      </c>
      <c r="N1401" s="88">
        <v>1.6435361176525307E-2</v>
      </c>
      <c r="O1401" s="88">
        <v>1.7043735773931337E-2</v>
      </c>
      <c r="P1401" s="88">
        <v>1.721643160380637E-2</v>
      </c>
      <c r="Q1401" s="88">
        <v>1.7549660197866721E-2</v>
      </c>
      <c r="R1401" s="88">
        <v>1.5721683168344856E-2</v>
      </c>
      <c r="S1401" s="88">
        <v>1.5129562054732716E-2</v>
      </c>
      <c r="T1401" s="88">
        <v>1.8383012917499195E-2</v>
      </c>
      <c r="U1401" s="88">
        <v>1.8471699015779018E-2</v>
      </c>
      <c r="V1401" s="88">
        <v>1.8207579003140021E-2</v>
      </c>
      <c r="W1401" s="88">
        <v>1.4330071394576375E-2</v>
      </c>
      <c r="X1401" s="88">
        <v>1.0499298044693619E-2</v>
      </c>
      <c r="Y1401" s="88">
        <v>1.5315454768723685E-2</v>
      </c>
      <c r="Z1401" s="88">
        <v>1.2978033741676578E-2</v>
      </c>
      <c r="AA1401" s="88">
        <v>1.7126700170553146E-2</v>
      </c>
      <c r="AB1401" s="88">
        <v>1.5372744499778762E-2</v>
      </c>
      <c r="AC1401" s="88">
        <v>1.1706201712253889E-2</v>
      </c>
      <c r="AD1401" s="88">
        <v>1.1942999267281536E-2</v>
      </c>
      <c r="AE1401" s="88">
        <v>1.3825921761291706E-2</v>
      </c>
      <c r="AF1401" s="88">
        <v>1.4490551389207856E-2</v>
      </c>
      <c r="AG1401" s="88">
        <v>1.3004768949502281E-2</v>
      </c>
      <c r="AH1401" s="88">
        <v>1.0984351100959931E-2</v>
      </c>
    </row>
    <row r="1402" spans="1:34" ht="14.25" x14ac:dyDescent="0.25">
      <c r="A1402" s="85" t="s">
        <v>10</v>
      </c>
      <c r="B1402" s="85" t="s">
        <v>292</v>
      </c>
      <c r="C1402" s="85" t="s">
        <v>293</v>
      </c>
      <c r="D1402" s="85" t="s">
        <v>319</v>
      </c>
      <c r="E1402" s="85" t="s">
        <v>383</v>
      </c>
      <c r="F1402" s="85" t="s">
        <v>94</v>
      </c>
      <c r="G1402" s="85" t="s">
        <v>386</v>
      </c>
      <c r="H1402" s="86" t="s">
        <v>18</v>
      </c>
      <c r="I1402" s="87">
        <v>298</v>
      </c>
      <c r="J1402" s="88">
        <v>6.0598239393396566E-4</v>
      </c>
      <c r="K1402" s="88">
        <v>6.1529248191490341E-4</v>
      </c>
      <c r="L1402" s="88">
        <v>6.246609440804594E-4</v>
      </c>
      <c r="M1402" s="88">
        <v>6.4469056729773175E-4</v>
      </c>
      <c r="N1402" s="88">
        <v>6.6500227534270332E-4</v>
      </c>
      <c r="O1402" s="88">
        <v>6.8559606995141067E-4</v>
      </c>
      <c r="P1402" s="88">
        <v>7.0647195026474305E-4</v>
      </c>
      <c r="Q1402" s="88">
        <v>7.2762991535232685E-4</v>
      </c>
      <c r="R1402" s="88">
        <v>6.440053258024432E-4</v>
      </c>
      <c r="S1402" s="88">
        <v>6.2663853200915613E-4</v>
      </c>
      <c r="T1402" s="88">
        <v>7.6748482295654831E-4</v>
      </c>
      <c r="U1402" s="88">
        <v>7.7210534607586331E-4</v>
      </c>
      <c r="V1402" s="88">
        <v>7.3825730564436331E-4</v>
      </c>
      <c r="W1402" s="88">
        <v>5.9780009460929393E-4</v>
      </c>
      <c r="X1402" s="88">
        <v>4.3799372603436812E-4</v>
      </c>
      <c r="Y1402" s="88">
        <v>6.3890681753285431E-4</v>
      </c>
      <c r="Z1402" s="88">
        <v>5.4139784687696731E-4</v>
      </c>
      <c r="AA1402" s="88">
        <v>7.1446559478947718E-4</v>
      </c>
      <c r="AB1402" s="88">
        <v>6.4129674328422407E-4</v>
      </c>
      <c r="AC1402" s="88">
        <v>4.8834149519655823E-4</v>
      </c>
      <c r="AD1402" s="88">
        <v>4.9821985496888664E-4</v>
      </c>
      <c r="AE1402" s="88">
        <v>5.7676874799724007E-4</v>
      </c>
      <c r="AF1402" s="88">
        <v>6.0449475462403103E-4</v>
      </c>
      <c r="AG1402" s="88">
        <v>5.4251314556093993E-4</v>
      </c>
      <c r="AH1402" s="88">
        <v>4.5822843072929894E-4</v>
      </c>
    </row>
    <row r="1403" spans="1:34" ht="14.25" x14ac:dyDescent="0.25">
      <c r="A1403" s="85" t="s">
        <v>10</v>
      </c>
      <c r="B1403" s="85" t="s">
        <v>292</v>
      </c>
      <c r="C1403" s="85" t="s">
        <v>293</v>
      </c>
      <c r="D1403" s="85" t="s">
        <v>319</v>
      </c>
      <c r="E1403" s="85" t="s">
        <v>383</v>
      </c>
      <c r="F1403" s="85" t="s">
        <v>94</v>
      </c>
      <c r="G1403" s="85" t="s">
        <v>387</v>
      </c>
      <c r="H1403" s="86" t="s">
        <v>16</v>
      </c>
      <c r="I1403" s="87">
        <v>25</v>
      </c>
      <c r="J1403" s="88">
        <v>1.5867262315350615E-4</v>
      </c>
      <c r="K1403" s="88">
        <v>1.5748739248603759E-4</v>
      </c>
      <c r="L1403" s="88">
        <v>1.5624167261232131E-4</v>
      </c>
      <c r="M1403" s="88">
        <v>1.6845564996147169E-4</v>
      </c>
      <c r="N1403" s="88">
        <v>1.8088790483487168E-4</v>
      </c>
      <c r="O1403" s="88">
        <v>1.9353843723252123E-4</v>
      </c>
      <c r="P1403" s="88">
        <v>2.0640724715442039E-4</v>
      </c>
      <c r="Q1403" s="88">
        <v>2.1949433460056913E-4</v>
      </c>
      <c r="R1403" s="88">
        <v>2.1955421468997997E-4</v>
      </c>
      <c r="S1403" s="88">
        <v>2.1744088354572189E-4</v>
      </c>
      <c r="T1403" s="88">
        <v>2.1532755240146368E-4</v>
      </c>
      <c r="U1403" s="88">
        <v>2.1321422125720557E-4</v>
      </c>
      <c r="V1403" s="88">
        <v>2.1110089011294728E-4</v>
      </c>
      <c r="W1403" s="88">
        <v>2.1352480991366715E-4</v>
      </c>
      <c r="X1403" s="88">
        <v>2.159487297143871E-4</v>
      </c>
      <c r="Y1403" s="88">
        <v>2.1837264951510694E-4</v>
      </c>
      <c r="Z1403" s="88">
        <v>2.2079656931582684E-4</v>
      </c>
      <c r="AA1403" s="88">
        <v>2.2322048911654666E-4</v>
      </c>
      <c r="AB1403" s="88">
        <v>2.2929951612021989E-4</v>
      </c>
      <c r="AC1403" s="88">
        <v>2.3537854312389309E-4</v>
      </c>
      <c r="AD1403" s="88">
        <v>2.4145757012756632E-4</v>
      </c>
      <c r="AE1403" s="88">
        <v>2.475365971312395E-4</v>
      </c>
      <c r="AF1403" s="88">
        <v>2.5361562413491276E-4</v>
      </c>
      <c r="AG1403" s="88">
        <v>2.5361562413491276E-4</v>
      </c>
      <c r="AH1403" s="88">
        <v>2.5361562413491276E-4</v>
      </c>
    </row>
    <row r="1404" spans="1:34" ht="14.25" x14ac:dyDescent="0.25">
      <c r="A1404" s="85" t="s">
        <v>10</v>
      </c>
      <c r="B1404" s="85" t="s">
        <v>292</v>
      </c>
      <c r="C1404" s="85" t="s">
        <v>293</v>
      </c>
      <c r="D1404" s="85" t="s">
        <v>319</v>
      </c>
      <c r="E1404" s="85" t="s">
        <v>383</v>
      </c>
      <c r="F1404" s="85" t="s">
        <v>94</v>
      </c>
      <c r="G1404" s="85" t="s">
        <v>388</v>
      </c>
      <c r="H1404" s="86" t="s">
        <v>16</v>
      </c>
      <c r="I1404" s="87">
        <v>25</v>
      </c>
      <c r="J1404" s="88">
        <v>1.4474383259123526E-4</v>
      </c>
      <c r="K1404" s="88">
        <v>1.3218181033865684E-4</v>
      </c>
      <c r="L1404" s="88">
        <v>1.1986803767558837E-4</v>
      </c>
      <c r="M1404" s="88">
        <v>1.2148919759663299E-4</v>
      </c>
      <c r="N1404" s="88">
        <v>1.2304075566746151E-4</v>
      </c>
      <c r="O1404" s="88">
        <v>1.2452271188807389E-4</v>
      </c>
      <c r="P1404" s="88">
        <v>1.2593506625847023E-4</v>
      </c>
      <c r="Q1404" s="88">
        <v>1.272778187786504E-4</v>
      </c>
      <c r="R1404" s="88">
        <v>1.1758421365837488E-4</v>
      </c>
      <c r="S1404" s="88">
        <v>1.0944050891290022E-4</v>
      </c>
      <c r="T1404" s="88">
        <v>1.0129680416742558E-4</v>
      </c>
      <c r="U1404" s="88">
        <v>9.3153099421950972E-5</v>
      </c>
      <c r="V1404" s="88">
        <v>8.5009394676476273E-5</v>
      </c>
      <c r="W1404" s="88">
        <v>8.2099265546373045E-5</v>
      </c>
      <c r="X1404" s="88">
        <v>7.9189136416269804E-5</v>
      </c>
      <c r="Y1404" s="88">
        <v>7.6279007286166563E-5</v>
      </c>
      <c r="Z1404" s="88">
        <v>7.3368878156063335E-5</v>
      </c>
      <c r="AA1404" s="88">
        <v>7.0458749025960094E-5</v>
      </c>
      <c r="AB1404" s="88">
        <v>6.4570517866674294E-5</v>
      </c>
      <c r="AC1404" s="88">
        <v>5.8682286707388467E-5</v>
      </c>
      <c r="AD1404" s="88">
        <v>5.279405554810266E-5</v>
      </c>
      <c r="AE1404" s="88">
        <v>4.6905824388816861E-5</v>
      </c>
      <c r="AF1404" s="88">
        <v>4.1017593229531074E-5</v>
      </c>
      <c r="AG1404" s="88">
        <v>4.1017593229531074E-5</v>
      </c>
      <c r="AH1404" s="88">
        <v>4.1017593229531074E-5</v>
      </c>
    </row>
    <row r="1405" spans="1:34" ht="14.25" x14ac:dyDescent="0.25">
      <c r="A1405" s="85" t="s">
        <v>10</v>
      </c>
      <c r="B1405" s="85" t="s">
        <v>292</v>
      </c>
      <c r="C1405" s="85" t="s">
        <v>293</v>
      </c>
      <c r="D1405" s="85" t="s">
        <v>319</v>
      </c>
      <c r="E1405" s="85" t="s">
        <v>383</v>
      </c>
      <c r="F1405" s="85" t="s">
        <v>94</v>
      </c>
      <c r="G1405" s="85" t="s">
        <v>389</v>
      </c>
      <c r="H1405" s="86" t="s">
        <v>16</v>
      </c>
      <c r="I1405" s="87">
        <v>25</v>
      </c>
      <c r="J1405" s="88">
        <v>1.5708589692197111E-2</v>
      </c>
      <c r="K1405" s="88">
        <v>1.5591251856117722E-2</v>
      </c>
      <c r="L1405" s="88">
        <v>1.5467925588619808E-2</v>
      </c>
      <c r="M1405" s="88">
        <v>1.6677109346185701E-2</v>
      </c>
      <c r="N1405" s="88">
        <v>1.7907902578652317E-2</v>
      </c>
      <c r="O1405" s="88">
        <v>1.9160305286019603E-2</v>
      </c>
      <c r="P1405" s="88">
        <v>2.0434317468287631E-2</v>
      </c>
      <c r="Q1405" s="88">
        <v>2.172993912545634E-2</v>
      </c>
      <c r="R1405" s="88">
        <v>2.1735867254308011E-2</v>
      </c>
      <c r="S1405" s="88">
        <v>2.1526647471026422E-2</v>
      </c>
      <c r="T1405" s="88">
        <v>2.1317427687744944E-2</v>
      </c>
      <c r="U1405" s="88">
        <v>2.1108207904463393E-2</v>
      </c>
      <c r="V1405" s="88">
        <v>2.089898812118178E-2</v>
      </c>
      <c r="W1405" s="88">
        <v>2.1138956181453058E-2</v>
      </c>
      <c r="X1405" s="88">
        <v>2.1378924241724311E-2</v>
      </c>
      <c r="Y1405" s="88">
        <v>2.1618892301995579E-2</v>
      </c>
      <c r="Z1405" s="88">
        <v>2.1858860362266846E-2</v>
      </c>
      <c r="AA1405" s="88">
        <v>2.2098828422538113E-2</v>
      </c>
      <c r="AB1405" s="88">
        <v>2.2700652095901757E-2</v>
      </c>
      <c r="AC1405" s="88">
        <v>2.3302475769265404E-2</v>
      </c>
      <c r="AD1405" s="88">
        <v>2.3904299442629055E-2</v>
      </c>
      <c r="AE1405" s="88">
        <v>2.4506123115992703E-2</v>
      </c>
      <c r="AF1405" s="88">
        <v>2.510794678935635E-2</v>
      </c>
      <c r="AG1405" s="88">
        <v>2.510794678935635E-2</v>
      </c>
      <c r="AH1405" s="88">
        <v>2.510794678935635E-2</v>
      </c>
    </row>
    <row r="1406" spans="1:34" ht="14.25" x14ac:dyDescent="0.25">
      <c r="A1406" s="85" t="s">
        <v>10</v>
      </c>
      <c r="B1406" s="85" t="s">
        <v>292</v>
      </c>
      <c r="C1406" s="85" t="s">
        <v>293</v>
      </c>
      <c r="D1406" s="85" t="s">
        <v>319</v>
      </c>
      <c r="E1406" s="85" t="s">
        <v>383</v>
      </c>
      <c r="F1406" s="85" t="s">
        <v>94</v>
      </c>
      <c r="G1406" s="85" t="s">
        <v>389</v>
      </c>
      <c r="H1406" s="86" t="s">
        <v>18</v>
      </c>
      <c r="I1406" s="87">
        <v>298</v>
      </c>
      <c r="J1406" s="88">
        <v>1.9918957429643773E-2</v>
      </c>
      <c r="K1406" s="88">
        <v>1.9345394124968718E-2</v>
      </c>
      <c r="L1406" s="88">
        <v>1.8779736701359989E-2</v>
      </c>
      <c r="M1406" s="88">
        <v>1.9812096512438586E-2</v>
      </c>
      <c r="N1406" s="88">
        <v>2.0815927613518533E-2</v>
      </c>
      <c r="O1406" s="88">
        <v>2.1791229964466266E-2</v>
      </c>
      <c r="P1406" s="88">
        <v>2.27380035847373E-2</v>
      </c>
      <c r="Q1406" s="88">
        <v>2.3656248498677604E-2</v>
      </c>
      <c r="R1406" s="88">
        <v>2.3149385520714081E-2</v>
      </c>
      <c r="S1406" s="88">
        <v>2.2926559839774856E-2</v>
      </c>
      <c r="T1406" s="88">
        <v>2.2703734158835753E-2</v>
      </c>
      <c r="U1406" s="88">
        <v>2.2480908477896567E-2</v>
      </c>
      <c r="V1406" s="88">
        <v>2.2258082796957315E-2</v>
      </c>
      <c r="W1406" s="88">
        <v>2.2513656364594785E-2</v>
      </c>
      <c r="X1406" s="88">
        <v>2.2769229932232217E-2</v>
      </c>
      <c r="Y1406" s="88">
        <v>2.3024803499869666E-2</v>
      </c>
      <c r="Z1406" s="88">
        <v>2.3280377067507123E-2</v>
      </c>
      <c r="AA1406" s="88">
        <v>2.3535950635144565E-2</v>
      </c>
      <c r="AB1406" s="88">
        <v>2.4176911866053172E-2</v>
      </c>
      <c r="AC1406" s="88">
        <v>2.481787309696178E-2</v>
      </c>
      <c r="AD1406" s="88">
        <v>2.545883432787039E-2</v>
      </c>
      <c r="AE1406" s="88">
        <v>2.6099795558779001E-2</v>
      </c>
      <c r="AF1406" s="88">
        <v>2.6740756789687611E-2</v>
      </c>
      <c r="AG1406" s="88">
        <v>2.6740756789687611E-2</v>
      </c>
      <c r="AH1406" s="88">
        <v>2.6740756789687611E-2</v>
      </c>
    </row>
    <row r="1407" spans="1:34" ht="14.25" x14ac:dyDescent="0.25">
      <c r="A1407" s="85" t="s">
        <v>10</v>
      </c>
      <c r="B1407" s="85" t="s">
        <v>292</v>
      </c>
      <c r="C1407" s="85" t="s">
        <v>293</v>
      </c>
      <c r="D1407" s="85" t="s">
        <v>319</v>
      </c>
      <c r="E1407" s="85" t="s">
        <v>383</v>
      </c>
      <c r="F1407" s="85" t="s">
        <v>94</v>
      </c>
      <c r="G1407" s="85" t="s">
        <v>390</v>
      </c>
      <c r="H1407" s="86" t="s">
        <v>16</v>
      </c>
      <c r="I1407" s="87">
        <v>25</v>
      </c>
      <c r="J1407" s="88">
        <v>1.4329639426532285E-2</v>
      </c>
      <c r="K1407" s="88">
        <v>1.3085999223527028E-2</v>
      </c>
      <c r="L1407" s="88">
        <v>1.1866935729883248E-2</v>
      </c>
      <c r="M1407" s="88">
        <v>1.2027430562066664E-2</v>
      </c>
      <c r="N1407" s="88">
        <v>1.2181034811078687E-2</v>
      </c>
      <c r="O1407" s="88">
        <v>1.2327748476919314E-2</v>
      </c>
      <c r="P1407" s="88">
        <v>1.2467571559588551E-2</v>
      </c>
      <c r="Q1407" s="88">
        <v>1.2600504059086392E-2</v>
      </c>
      <c r="R1407" s="88">
        <v>1.1640837152179111E-2</v>
      </c>
      <c r="S1407" s="88">
        <v>1.0834610382377123E-2</v>
      </c>
      <c r="T1407" s="88">
        <v>1.0028383612575128E-2</v>
      </c>
      <c r="U1407" s="88">
        <v>9.2221568427731417E-3</v>
      </c>
      <c r="V1407" s="88">
        <v>8.415930072971145E-3</v>
      </c>
      <c r="W1407" s="88">
        <v>8.1278272890909359E-3</v>
      </c>
      <c r="X1407" s="88">
        <v>7.8397245052107042E-3</v>
      </c>
      <c r="Y1407" s="88">
        <v>7.5516217213304846E-3</v>
      </c>
      <c r="Z1407" s="88">
        <v>7.2635189374502642E-3</v>
      </c>
      <c r="AA1407" s="88">
        <v>6.9754161535700429E-3</v>
      </c>
      <c r="AB1407" s="88">
        <v>6.3924812688007492E-3</v>
      </c>
      <c r="AC1407" s="88">
        <v>5.8095463840314538E-3</v>
      </c>
      <c r="AD1407" s="88">
        <v>5.2266114992621602E-3</v>
      </c>
      <c r="AE1407" s="88">
        <v>4.6436766144928657E-3</v>
      </c>
      <c r="AF1407" s="88">
        <v>4.0607417297235729E-3</v>
      </c>
      <c r="AG1407" s="88">
        <v>4.0607417297235729E-3</v>
      </c>
      <c r="AH1407" s="88">
        <v>4.0607417297235729E-3</v>
      </c>
    </row>
    <row r="1408" spans="1:34" ht="14.25" x14ac:dyDescent="0.25">
      <c r="A1408" s="85" t="s">
        <v>10</v>
      </c>
      <c r="B1408" s="85" t="s">
        <v>292</v>
      </c>
      <c r="C1408" s="85" t="s">
        <v>293</v>
      </c>
      <c r="D1408" s="85" t="s">
        <v>319</v>
      </c>
      <c r="E1408" s="85" t="s">
        <v>383</v>
      </c>
      <c r="F1408" s="85" t="s">
        <v>94</v>
      </c>
      <c r="G1408" s="85" t="s">
        <v>390</v>
      </c>
      <c r="H1408" s="86" t="s">
        <v>18</v>
      </c>
      <c r="I1408" s="87">
        <v>298</v>
      </c>
      <c r="J1408" s="88">
        <v>2.0426894513226067E-2</v>
      </c>
      <c r="K1408" s="88">
        <v>1.8608107575409882E-2</v>
      </c>
      <c r="L1408" s="88">
        <v>1.6831964057335277E-2</v>
      </c>
      <c r="M1408" s="88">
        <v>1.7015375518425406E-2</v>
      </c>
      <c r="N1408" s="88">
        <v>1.7186831006797666E-2</v>
      </c>
      <c r="O1408" s="88">
        <v>1.7346330573647845E-2</v>
      </c>
      <c r="P1408" s="88">
        <v>1.7493874193689949E-2</v>
      </c>
      <c r="Q1408" s="88">
        <v>1.7629461839142803E-2</v>
      </c>
      <c r="R1408" s="88">
        <v>1.6238567128597454E-2</v>
      </c>
      <c r="S1408" s="88">
        <v>1.5113908536508899E-2</v>
      </c>
      <c r="T1408" s="88">
        <v>1.3989249944420336E-2</v>
      </c>
      <c r="U1408" s="88">
        <v>1.2864591352331787E-2</v>
      </c>
      <c r="V1408" s="88">
        <v>1.1739932760243221E-2</v>
      </c>
      <c r="W1408" s="88">
        <v>1.133803929374981E-2</v>
      </c>
      <c r="X1408" s="88">
        <v>1.0936145827256365E-2</v>
      </c>
      <c r="Y1408" s="88">
        <v>1.0534252360762936E-2</v>
      </c>
      <c r="Z1408" s="88">
        <v>1.0132358894269508E-2</v>
      </c>
      <c r="AA1408" s="88">
        <v>9.7304654277760774E-3</v>
      </c>
      <c r="AB1408" s="88">
        <v>8.9172913291971443E-3</v>
      </c>
      <c r="AC1408" s="88">
        <v>8.1041172306182095E-3</v>
      </c>
      <c r="AD1408" s="88">
        <v>7.2909431320392765E-3</v>
      </c>
      <c r="AE1408" s="88">
        <v>6.4777690334603434E-3</v>
      </c>
      <c r="AF1408" s="88">
        <v>5.6645949348814112E-3</v>
      </c>
      <c r="AG1408" s="88">
        <v>5.6645949348814112E-3</v>
      </c>
      <c r="AH1408" s="88">
        <v>5.6645949348814112E-3</v>
      </c>
    </row>
    <row r="1409" spans="1:34" ht="14.25" x14ac:dyDescent="0.25">
      <c r="A1409" s="85" t="s">
        <v>10</v>
      </c>
      <c r="B1409" s="85" t="s">
        <v>292</v>
      </c>
      <c r="C1409" s="85" t="s">
        <v>293</v>
      </c>
      <c r="D1409" s="85" t="s">
        <v>319</v>
      </c>
      <c r="E1409" s="85" t="s">
        <v>383</v>
      </c>
      <c r="F1409" s="85" t="s">
        <v>94</v>
      </c>
      <c r="G1409" s="85" t="s">
        <v>391</v>
      </c>
      <c r="H1409" s="86" t="s">
        <v>16</v>
      </c>
      <c r="I1409" s="87">
        <v>25</v>
      </c>
      <c r="J1409" s="88">
        <v>1.4616921980265023E-2</v>
      </c>
      <c r="K1409" s="88">
        <v>1.3766387454500812E-2</v>
      </c>
      <c r="L1409" s="88">
        <v>1.2914848457275403E-2</v>
      </c>
      <c r="M1409" s="88">
        <v>1.2732071324471329E-2</v>
      </c>
      <c r="N1409" s="88">
        <v>1.2549071919415648E-2</v>
      </c>
      <c r="O1409" s="88">
        <v>1.2365850242108361E-2</v>
      </c>
      <c r="P1409" s="88">
        <v>1.2182406292549465E-2</v>
      </c>
      <c r="Q1409" s="88">
        <v>1.1998740070738966E-2</v>
      </c>
      <c r="R1409" s="88">
        <v>1.1482261043552646E-2</v>
      </c>
      <c r="S1409" s="88">
        <v>1.1206190420603857E-2</v>
      </c>
      <c r="T1409" s="88">
        <v>1.0824245290709753E-2</v>
      </c>
      <c r="U1409" s="88">
        <v>1.1289296216378131E-2</v>
      </c>
      <c r="V1409" s="88">
        <v>1.0815581226891396E-2</v>
      </c>
      <c r="W1409" s="88">
        <v>9.678409901027446E-3</v>
      </c>
      <c r="X1409" s="88">
        <v>8.6151110893401411E-3</v>
      </c>
      <c r="Y1409" s="88">
        <v>6.8824121692244236E-3</v>
      </c>
      <c r="Z1409" s="88">
        <v>6.8135368179320453E-3</v>
      </c>
      <c r="AA1409" s="88">
        <v>8.0800219004563238E-3</v>
      </c>
      <c r="AB1409" s="88">
        <v>8.5502202625026939E-3</v>
      </c>
      <c r="AC1409" s="88">
        <v>7.8984659052318343E-3</v>
      </c>
      <c r="AD1409" s="88">
        <v>8.1119225724602811E-3</v>
      </c>
      <c r="AE1409" s="88">
        <v>8.0686620212353181E-3</v>
      </c>
      <c r="AF1409" s="88">
        <v>7.6585656568493475E-3</v>
      </c>
      <c r="AG1409" s="88">
        <v>6.3211634388584247E-3</v>
      </c>
      <c r="AH1409" s="88">
        <v>3.8439276634498823E-3</v>
      </c>
    </row>
    <row r="1410" spans="1:34" ht="14.25" x14ac:dyDescent="0.25">
      <c r="A1410" s="85" t="s">
        <v>10</v>
      </c>
      <c r="B1410" s="85" t="s">
        <v>292</v>
      </c>
      <c r="C1410" s="85" t="s">
        <v>293</v>
      </c>
      <c r="D1410" s="85" t="s">
        <v>319</v>
      </c>
      <c r="E1410" s="85" t="s">
        <v>383</v>
      </c>
      <c r="F1410" s="85" t="s">
        <v>94</v>
      </c>
      <c r="G1410" s="85" t="s">
        <v>391</v>
      </c>
      <c r="H1410" s="86" t="s">
        <v>18</v>
      </c>
      <c r="I1410" s="87">
        <v>298</v>
      </c>
      <c r="J1410" s="88">
        <v>2.2344356160834588E-2</v>
      </c>
      <c r="K1410" s="88">
        <v>2.1261003845201968E-2</v>
      </c>
      <c r="L1410" s="88">
        <v>2.01490538587796E-2</v>
      </c>
      <c r="M1410" s="88">
        <v>2.0063964272787557E-2</v>
      </c>
      <c r="N1410" s="88">
        <v>1.9972546481154502E-2</v>
      </c>
      <c r="O1410" s="88">
        <v>1.9874800536954947E-2</v>
      </c>
      <c r="P1410" s="88">
        <v>1.9770726413451803E-2</v>
      </c>
      <c r="Q1410" s="88">
        <v>1.9660324085506657E-2</v>
      </c>
      <c r="R1410" s="88">
        <v>1.8993437372575903E-2</v>
      </c>
      <c r="S1410" s="88">
        <v>1.8536773822818844E-2</v>
      </c>
      <c r="T1410" s="88">
        <v>1.7904977447794138E-2</v>
      </c>
      <c r="U1410" s="88">
        <v>1.8674243674910659E-2</v>
      </c>
      <c r="V1410" s="88">
        <v>1.7890645744926399E-2</v>
      </c>
      <c r="W1410" s="88">
        <v>1.6009588322720009E-2</v>
      </c>
      <c r="X1410" s="88">
        <v>1.4250727475408301E-2</v>
      </c>
      <c r="Y1410" s="88">
        <v>1.1384575216726908E-2</v>
      </c>
      <c r="Z1410" s="88">
        <v>1.1270644722869993E-2</v>
      </c>
      <c r="AA1410" s="88">
        <v>1.3365607118079907E-2</v>
      </c>
      <c r="AB1410" s="88">
        <v>1.4143388001857157E-2</v>
      </c>
      <c r="AC1410" s="88">
        <v>1.3065285394698749E-2</v>
      </c>
      <c r="AD1410" s="88">
        <v>1.3418375768222244E-2</v>
      </c>
      <c r="AE1410" s="88">
        <v>1.334681611918815E-2</v>
      </c>
      <c r="AF1410" s="88">
        <v>1.2668453244128833E-2</v>
      </c>
      <c r="AG1410" s="88">
        <v>1.0456182927942462E-2</v>
      </c>
      <c r="AH1410" s="88">
        <v>6.3584514464111166E-3</v>
      </c>
    </row>
    <row r="1411" spans="1:34" ht="14.25" x14ac:dyDescent="0.25">
      <c r="A1411" s="85" t="s">
        <v>10</v>
      </c>
      <c r="B1411" s="85" t="s">
        <v>292</v>
      </c>
      <c r="C1411" s="85" t="s">
        <v>293</v>
      </c>
      <c r="D1411" s="85" t="s">
        <v>319</v>
      </c>
      <c r="E1411" s="85" t="s">
        <v>383</v>
      </c>
      <c r="F1411" s="85" t="s">
        <v>94</v>
      </c>
      <c r="G1411" s="85" t="s">
        <v>392</v>
      </c>
      <c r="H1411" s="86" t="s">
        <v>16</v>
      </c>
      <c r="I1411" s="87">
        <v>25</v>
      </c>
      <c r="J1411" s="88">
        <v>8.1564355671083995E-5</v>
      </c>
      <c r="K1411" s="88">
        <v>4.7550577920416997E-5</v>
      </c>
      <c r="L1411" s="88">
        <v>4.1517832906835992E-5</v>
      </c>
      <c r="M1411" s="88">
        <v>3.7912376199555E-5</v>
      </c>
      <c r="N1411" s="88">
        <v>3.0008752045271999E-5</v>
      </c>
      <c r="O1411" s="88">
        <v>2.51476404256935E-5</v>
      </c>
      <c r="P1411" s="88">
        <v>3.1328823454928996E-5</v>
      </c>
      <c r="Q1411" s="88">
        <v>2.3378520679371E-5</v>
      </c>
      <c r="R1411" s="88">
        <v>3.6969468049799998E-6</v>
      </c>
      <c r="S1411" s="88">
        <v>3.0807890041499999E-6</v>
      </c>
      <c r="T1411" s="88">
        <v>4.3131046058099997E-6</v>
      </c>
      <c r="U1411" s="88">
        <v>3.6969468049799998E-6</v>
      </c>
      <c r="V1411" s="88">
        <v>6.1615780082999999E-6</v>
      </c>
      <c r="W1411" s="88">
        <v>1.2939313817429998E-5</v>
      </c>
      <c r="X1411" s="88">
        <v>1.1706998215769999E-5</v>
      </c>
      <c r="Y1411" s="88">
        <v>9.2423670124499998E-6</v>
      </c>
      <c r="Z1411" s="88">
        <v>3.3272521244820001E-5</v>
      </c>
      <c r="AA1411" s="88">
        <v>3.3272521244820001E-5</v>
      </c>
      <c r="AB1411" s="88">
        <v>3.3272521244820001E-5</v>
      </c>
      <c r="AC1411" s="88">
        <v>1.6020102821580002E-5</v>
      </c>
      <c r="AD1411" s="88">
        <v>2.2181680829879998E-5</v>
      </c>
      <c r="AE1411" s="88">
        <v>1.355547161826E-5</v>
      </c>
      <c r="AF1411" s="88">
        <v>1.4171629419089999E-5</v>
      </c>
      <c r="AG1411" s="88">
        <v>1.9100891825729998E-5</v>
      </c>
      <c r="AH1411" s="88">
        <v>2.7234174796685993E-5</v>
      </c>
    </row>
    <row r="1412" spans="1:34" ht="14.25" x14ac:dyDescent="0.25">
      <c r="A1412" s="85" t="s">
        <v>10</v>
      </c>
      <c r="B1412" s="85" t="s">
        <v>292</v>
      </c>
      <c r="C1412" s="85" t="s">
        <v>293</v>
      </c>
      <c r="D1412" s="85" t="s">
        <v>319</v>
      </c>
      <c r="E1412" s="85" t="s">
        <v>383</v>
      </c>
      <c r="F1412" s="85" t="s">
        <v>94</v>
      </c>
      <c r="G1412" s="85" t="s">
        <v>392</v>
      </c>
      <c r="H1412" s="86" t="s">
        <v>18</v>
      </c>
      <c r="I1412" s="87">
        <v>298</v>
      </c>
      <c r="J1412" s="88">
        <v>1.4693327003536402E-4</v>
      </c>
      <c r="K1412" s="88">
        <v>8.7620046614615411E-5</v>
      </c>
      <c r="L1412" s="88">
        <v>7.8210262651854217E-5</v>
      </c>
      <c r="M1412" s="88">
        <v>7.2972010528189179E-5</v>
      </c>
      <c r="N1412" s="88">
        <v>5.8985460204819645E-5</v>
      </c>
      <c r="O1412" s="88">
        <v>5.0454677593867993E-5</v>
      </c>
      <c r="P1412" s="88">
        <v>6.4128363029305327E-5</v>
      </c>
      <c r="Q1412" s="88">
        <v>4.8800963186226314E-5</v>
      </c>
      <c r="R1412" s="88">
        <v>7.866317182295608E-6</v>
      </c>
      <c r="S1412" s="88">
        <v>6.5552643185796739E-6</v>
      </c>
      <c r="T1412" s="88">
        <v>9.1773700460115421E-6</v>
      </c>
      <c r="U1412" s="88">
        <v>7.866317182295608E-6</v>
      </c>
      <c r="V1412" s="88">
        <v>1.3110528637159348E-5</v>
      </c>
      <c r="W1412" s="88">
        <v>2.7532110138034631E-5</v>
      </c>
      <c r="X1412" s="88">
        <v>2.491000441060276E-5</v>
      </c>
      <c r="Y1412" s="88">
        <v>1.9665792955739017E-5</v>
      </c>
      <c r="Z1412" s="88">
        <v>7.0796854640660465E-5</v>
      </c>
      <c r="AA1412" s="88">
        <v>7.0796854640660465E-5</v>
      </c>
      <c r="AB1412" s="88">
        <v>7.0796854640660465E-5</v>
      </c>
      <c r="AC1412" s="88">
        <v>3.4087374456614303E-5</v>
      </c>
      <c r="AD1412" s="88">
        <v>4.7197903093773648E-5</v>
      </c>
      <c r="AE1412" s="88">
        <v>2.8843163001750557E-5</v>
      </c>
      <c r="AF1412" s="88">
        <v>3.0154215865466493E-5</v>
      </c>
      <c r="AG1412" s="88">
        <v>4.0642638775193976E-5</v>
      </c>
      <c r="AH1412" s="88">
        <v>5.7948536576244308E-5</v>
      </c>
    </row>
    <row r="1413" spans="1:34" ht="14.25" x14ac:dyDescent="0.25">
      <c r="A1413" s="85" t="s">
        <v>10</v>
      </c>
      <c r="B1413" s="85" t="s">
        <v>292</v>
      </c>
      <c r="C1413" s="85" t="s">
        <v>293</v>
      </c>
      <c r="D1413" s="85" t="s">
        <v>319</v>
      </c>
      <c r="E1413" s="85" t="s">
        <v>383</v>
      </c>
      <c r="F1413" s="85" t="s">
        <v>94</v>
      </c>
      <c r="G1413" s="85" t="s">
        <v>393</v>
      </c>
      <c r="H1413" s="86" t="s">
        <v>16</v>
      </c>
      <c r="I1413" s="87">
        <v>25</v>
      </c>
      <c r="J1413" s="88">
        <v>2.3426615522546906E-3</v>
      </c>
      <c r="K1413" s="88">
        <v>2.3543948062613547E-3</v>
      </c>
      <c r="L1413" s="88">
        <v>2.366140176917816E-3</v>
      </c>
      <c r="M1413" s="88">
        <v>2.4176592633587432E-3</v>
      </c>
      <c r="N1413" s="88">
        <v>2.4692369027806901E-3</v>
      </c>
      <c r="O1413" s="88">
        <v>2.5208730951836568E-3</v>
      </c>
      <c r="P1413" s="88">
        <v>2.5725678405676428E-3</v>
      </c>
      <c r="Q1413" s="88">
        <v>2.6243211389326473E-3</v>
      </c>
      <c r="R1413" s="88">
        <v>2.3007782638330265E-3</v>
      </c>
      <c r="S1413" s="88">
        <v>2.2387335258919573E-3</v>
      </c>
      <c r="T1413" s="88">
        <v>2.7419220427718177E-3</v>
      </c>
      <c r="U1413" s="88">
        <v>2.7584293583708176E-3</v>
      </c>
      <c r="V1413" s="88">
        <v>2.6375035949058952E-3</v>
      </c>
      <c r="W1413" s="88">
        <v>2.1357051078430265E-3</v>
      </c>
      <c r="X1413" s="88">
        <v>1.5647796752293393E-3</v>
      </c>
      <c r="Y1413" s="88">
        <v>2.2825632948961986E-3</v>
      </c>
      <c r="Z1413" s="88">
        <v>1.9342020139793724E-3</v>
      </c>
      <c r="AA1413" s="88">
        <v>2.5525051500155278E-3</v>
      </c>
      <c r="AB1413" s="88">
        <v>2.2911015615853366E-3</v>
      </c>
      <c r="AC1413" s="88">
        <v>1.744652493480511E-3</v>
      </c>
      <c r="AD1413" s="88">
        <v>1.7799439957956143E-3</v>
      </c>
      <c r="AE1413" s="88">
        <v>2.0605683609786134E-3</v>
      </c>
      <c r="AF1413" s="88">
        <v>2.1596225004926399E-3</v>
      </c>
      <c r="AG1413" s="88">
        <v>1.9381865384343036E-3</v>
      </c>
      <c r="AH1413" s="88">
        <v>1.6370703331973736E-3</v>
      </c>
    </row>
    <row r="1414" spans="1:34" ht="14.25" x14ac:dyDescent="0.25">
      <c r="A1414" s="85" t="s">
        <v>10</v>
      </c>
      <c r="B1414" s="85" t="s">
        <v>292</v>
      </c>
      <c r="C1414" s="85" t="s">
        <v>293</v>
      </c>
      <c r="D1414" s="85" t="s">
        <v>319</v>
      </c>
      <c r="E1414" s="85" t="s">
        <v>383</v>
      </c>
      <c r="F1414" s="85" t="s">
        <v>94</v>
      </c>
      <c r="G1414" s="85" t="s">
        <v>393</v>
      </c>
      <c r="H1414" s="86" t="s">
        <v>18</v>
      </c>
      <c r="I1414" s="87">
        <v>298</v>
      </c>
      <c r="J1414" s="88">
        <v>3.5811413756292971E-3</v>
      </c>
      <c r="K1414" s="88">
        <v>3.6361606989842887E-3</v>
      </c>
      <c r="L1414" s="88">
        <v>3.6915249931006385E-3</v>
      </c>
      <c r="M1414" s="88">
        <v>3.8098929740183417E-3</v>
      </c>
      <c r="N1414" s="88">
        <v>3.929927976384231E-3</v>
      </c>
      <c r="O1414" s="88">
        <v>4.0516300104576656E-3</v>
      </c>
      <c r="P1414" s="88">
        <v>4.1749990711616074E-3</v>
      </c>
      <c r="Q1414" s="88">
        <v>4.3000351529978781E-3</v>
      </c>
      <c r="R1414" s="88">
        <v>3.8058434394185898E-3</v>
      </c>
      <c r="S1414" s="88">
        <v>3.7032118375144264E-3</v>
      </c>
      <c r="T1414" s="88">
        <v>4.5355635447004812E-3</v>
      </c>
      <c r="U1414" s="88">
        <v>4.562869200252965E-3</v>
      </c>
      <c r="V1414" s="88">
        <v>4.3628392665674221E-3</v>
      </c>
      <c r="W1414" s="88">
        <v>3.532786883893752E-3</v>
      </c>
      <c r="X1414" s="88">
        <v>2.5883878315095749E-3</v>
      </c>
      <c r="Y1414" s="88">
        <v>3.7757130608779181E-3</v>
      </c>
      <c r="Z1414" s="88">
        <v>3.1994695712875723E-3</v>
      </c>
      <c r="AA1414" s="88">
        <v>4.222238679830367E-3</v>
      </c>
      <c r="AB1414" s="88">
        <v>3.7898366758188575E-3</v>
      </c>
      <c r="AC1414" s="88">
        <v>2.8859253195987079E-3</v>
      </c>
      <c r="AD1414" s="88">
        <v>2.9443029280212594E-3</v>
      </c>
      <c r="AE1414" s="88">
        <v>3.4084990724134816E-3</v>
      </c>
      <c r="AF1414" s="88">
        <v>3.5723499540663132E-3</v>
      </c>
      <c r="AG1414" s="88">
        <v>3.2060605915933448E-3</v>
      </c>
      <c r="AH1414" s="88">
        <v>2.7079677713428658E-3</v>
      </c>
    </row>
    <row r="1415" spans="1:34" ht="14.25" x14ac:dyDescent="0.25">
      <c r="A1415" s="85" t="s">
        <v>10</v>
      </c>
      <c r="B1415" s="85" t="s">
        <v>292</v>
      </c>
      <c r="C1415" s="85" t="s">
        <v>394</v>
      </c>
      <c r="D1415" s="85" t="s">
        <v>395</v>
      </c>
      <c r="E1415" s="85" t="s">
        <v>396</v>
      </c>
      <c r="F1415" s="85" t="s">
        <v>94</v>
      </c>
      <c r="G1415" s="85" t="s">
        <v>397</v>
      </c>
      <c r="H1415" s="86" t="s">
        <v>16</v>
      </c>
      <c r="I1415" s="87">
        <v>25</v>
      </c>
      <c r="J1415" s="88">
        <v>9.5841793672557657E-3</v>
      </c>
      <c r="K1415" s="88">
        <v>9.960029538520699E-3</v>
      </c>
      <c r="L1415" s="88">
        <v>1.0241917166969396E-2</v>
      </c>
      <c r="M1415" s="88">
        <v>1.0335879709785629E-2</v>
      </c>
      <c r="N1415" s="88">
        <v>1.0711729881050562E-2</v>
      </c>
      <c r="O1415" s="88">
        <v>1.1087580052315492E-2</v>
      </c>
      <c r="P1415" s="88">
        <v>1.1463430223580425E-2</v>
      </c>
      <c r="Q1415" s="88">
        <v>1.2213100975185459E-2</v>
      </c>
      <c r="R1415" s="88">
        <v>1.3342681079905085E-2</v>
      </c>
      <c r="S1415" s="88">
        <v>1.4094381422434949E-2</v>
      </c>
      <c r="T1415" s="88">
        <v>1.4470231593699881E-2</v>
      </c>
      <c r="U1415" s="88">
        <v>1.5034006850597281E-2</v>
      </c>
      <c r="V1415" s="88">
        <v>1.5409857021862211E-2</v>
      </c>
      <c r="W1415" s="88">
        <v>1.6537407535657009E-2</v>
      </c>
      <c r="X1415" s="88">
        <v>1.7477032963819337E-2</v>
      </c>
      <c r="Y1415" s="88">
        <v>1.785288313508427E-2</v>
      </c>
      <c r="Z1415" s="88">
        <v>1.82287333063492E-2</v>
      </c>
      <c r="AA1415" s="88">
        <v>1.9356283820143996E-2</v>
      </c>
      <c r="AB1415" s="88">
        <v>2.0483834333938796E-2</v>
      </c>
      <c r="AC1415" s="88">
        <v>2.2175250956422199E-2</v>
      </c>
      <c r="AD1415" s="88">
        <v>2.3490731945362508E-2</v>
      </c>
      <c r="AE1415" s="88">
        <v>2.3490731945362508E-2</v>
      </c>
      <c r="AF1415" s="88">
        <v>2.3490731945362508E-2</v>
      </c>
      <c r="AG1415" s="88">
        <v>2.3490731945362508E-2</v>
      </c>
      <c r="AH1415" s="88">
        <v>2.3490731945362508E-2</v>
      </c>
    </row>
    <row r="1416" spans="1:34" ht="14.25" x14ac:dyDescent="0.25">
      <c r="A1416" s="85" t="s">
        <v>10</v>
      </c>
      <c r="B1416" s="85" t="s">
        <v>292</v>
      </c>
      <c r="C1416" s="85" t="s">
        <v>394</v>
      </c>
      <c r="D1416" s="85" t="s">
        <v>395</v>
      </c>
      <c r="E1416" s="85" t="s">
        <v>396</v>
      </c>
      <c r="F1416" s="85" t="s">
        <v>94</v>
      </c>
      <c r="G1416" s="85" t="s">
        <v>397</v>
      </c>
      <c r="H1416" s="86" t="s">
        <v>18</v>
      </c>
      <c r="I1416" s="87">
        <v>298</v>
      </c>
      <c r="J1416" s="88">
        <v>1.9528789411570723E-2</v>
      </c>
      <c r="K1416" s="88">
        <v>2.0294624290455848E-2</v>
      </c>
      <c r="L1416" s="88">
        <v>2.0869000449619694E-2</v>
      </c>
      <c r="M1416" s="88">
        <v>2.1060459169340972E-2</v>
      </c>
      <c r="N1416" s="88">
        <v>2.18262940482261E-2</v>
      </c>
      <c r="O1416" s="88">
        <v>2.2592128927111224E-2</v>
      </c>
      <c r="P1416" s="88">
        <v>2.3357963805996352E-2</v>
      </c>
      <c r="Q1416" s="88">
        <v>2.4885498055420629E-2</v>
      </c>
      <c r="R1416" s="88">
        <v>2.7187138200421991E-2</v>
      </c>
      <c r="S1416" s="88">
        <v>2.8718807958192243E-2</v>
      </c>
      <c r="T1416" s="88">
        <v>2.9484642837077361E-2</v>
      </c>
      <c r="U1416" s="88">
        <v>3.0633395155405051E-2</v>
      </c>
      <c r="V1416" s="88">
        <v>3.1399230034290182E-2</v>
      </c>
      <c r="W1416" s="88">
        <v>3.3696734670945562E-2</v>
      </c>
      <c r="X1416" s="88">
        <v>3.561132186815838E-2</v>
      </c>
      <c r="Y1416" s="88">
        <v>3.6377156747043504E-2</v>
      </c>
      <c r="Z1416" s="88">
        <v>3.7142991625928629E-2</v>
      </c>
      <c r="AA1416" s="88">
        <v>3.9440496262584009E-2</v>
      </c>
      <c r="AB1416" s="88">
        <v>4.1738000899239389E-2</v>
      </c>
      <c r="AC1416" s="88">
        <v>4.5184442974453447E-2</v>
      </c>
      <c r="AD1416" s="88">
        <v>4.7864876032260008E-2</v>
      </c>
      <c r="AE1416" s="88">
        <v>4.7864876032260008E-2</v>
      </c>
      <c r="AF1416" s="88">
        <v>4.7864876032260008E-2</v>
      </c>
      <c r="AG1416" s="88">
        <v>4.7864876032260008E-2</v>
      </c>
      <c r="AH1416" s="88">
        <v>4.7864876032260008E-2</v>
      </c>
    </row>
    <row r="1417" spans="1:34" ht="14.25" x14ac:dyDescent="0.25">
      <c r="A1417" s="85" t="s">
        <v>10</v>
      </c>
      <c r="B1417" s="85" t="s">
        <v>292</v>
      </c>
      <c r="C1417" s="85" t="s">
        <v>394</v>
      </c>
      <c r="D1417" s="85" t="s">
        <v>395</v>
      </c>
      <c r="E1417" s="85" t="s">
        <v>396</v>
      </c>
      <c r="F1417" s="85" t="s">
        <v>94</v>
      </c>
      <c r="G1417" s="85" t="s">
        <v>398</v>
      </c>
      <c r="H1417" s="86" t="s">
        <v>16</v>
      </c>
      <c r="I1417" s="87">
        <v>25</v>
      </c>
      <c r="J1417" s="88">
        <v>4.1710954179510529E-4</v>
      </c>
      <c r="K1417" s="88">
        <v>4.8296894313117452E-4</v>
      </c>
      <c r="L1417" s="88">
        <v>3.280325061746937E-4</v>
      </c>
      <c r="M1417" s="88">
        <v>2.5465635183280109E-4</v>
      </c>
      <c r="N1417" s="88">
        <v>3.2929700668034626E-4</v>
      </c>
      <c r="O1417" s="88">
        <v>2.6343760534427703E-4</v>
      </c>
      <c r="P1417" s="88">
        <v>2.8539073912296677E-4</v>
      </c>
      <c r="Q1417" s="88">
        <v>1.9373640559693705E-4</v>
      </c>
      <c r="R1417" s="88">
        <v>2.6343760534427703E-4</v>
      </c>
      <c r="S1417" s="88">
        <v>2.4148447156558726E-4</v>
      </c>
      <c r="T1417" s="88">
        <v>3.2929700668034626E-4</v>
      </c>
      <c r="U1417" s="88">
        <v>3.2929700668034626E-4</v>
      </c>
      <c r="V1417" s="88">
        <v>3.51250140459036E-4</v>
      </c>
      <c r="W1417" s="88">
        <v>1.8440632374099392E-4</v>
      </c>
      <c r="X1417" s="88">
        <v>1.0976566889344876E-4</v>
      </c>
      <c r="Y1417" s="88">
        <v>1.2732817591640054E-4</v>
      </c>
      <c r="Z1417" s="88">
        <v>2.6343760534427703E-4</v>
      </c>
      <c r="AA1417" s="88">
        <v>1.2732817591640057E-4</v>
      </c>
      <c r="AB1417" s="88">
        <v>1.141562956491867E-4</v>
      </c>
      <c r="AC1417" s="88">
        <v>2.0636030297587252E-4</v>
      </c>
      <c r="AD1417" s="88">
        <v>1.4489127655752752E-4</v>
      </c>
      <c r="AE1417" s="88">
        <v>1.4489127655752752E-4</v>
      </c>
      <c r="AF1417" s="88">
        <v>1.4489127655752752E-4</v>
      </c>
      <c r="AG1417" s="88">
        <v>1.4489127655752752E-4</v>
      </c>
      <c r="AH1417" s="88">
        <v>1.4489127655752752E-4</v>
      </c>
    </row>
    <row r="1418" spans="1:34" ht="14.25" x14ac:dyDescent="0.25">
      <c r="A1418" s="85" t="s">
        <v>10</v>
      </c>
      <c r="B1418" s="85" t="s">
        <v>292</v>
      </c>
      <c r="C1418" s="85" t="s">
        <v>394</v>
      </c>
      <c r="D1418" s="85" t="s">
        <v>395</v>
      </c>
      <c r="E1418" s="85" t="s">
        <v>396</v>
      </c>
      <c r="F1418" s="85" t="s">
        <v>94</v>
      </c>
      <c r="G1418" s="85" t="s">
        <v>398</v>
      </c>
      <c r="H1418" s="86" t="s">
        <v>18</v>
      </c>
      <c r="I1418" s="87">
        <v>298</v>
      </c>
      <c r="J1418" s="88">
        <v>4.0258669944920285E-4</v>
      </c>
      <c r="K1418" s="88">
        <v>4.6615302041486638E-4</v>
      </c>
      <c r="L1418" s="88">
        <v>3.1661113146577729E-4</v>
      </c>
      <c r="M1418" s="88">
        <v>2.4578977440056592E-4</v>
      </c>
      <c r="N1418" s="88">
        <v>3.1783160482831794E-4</v>
      </c>
      <c r="O1418" s="88">
        <v>2.542652838626544E-4</v>
      </c>
      <c r="P1418" s="88">
        <v>2.7545405751787562E-4</v>
      </c>
      <c r="Q1418" s="88">
        <v>1.8699092750732707E-4</v>
      </c>
      <c r="R1418" s="88">
        <v>2.542652838626544E-4</v>
      </c>
      <c r="S1418" s="88">
        <v>2.3307651020743319E-4</v>
      </c>
      <c r="T1418" s="88">
        <v>3.1783160482831794E-4</v>
      </c>
      <c r="U1418" s="88">
        <v>3.1783160482831794E-4</v>
      </c>
      <c r="V1418" s="88">
        <v>3.390203784835392E-4</v>
      </c>
      <c r="W1418" s="88">
        <v>1.7798569870385809E-4</v>
      </c>
      <c r="X1418" s="88">
        <v>1.05943868276106E-4</v>
      </c>
      <c r="Y1418" s="88">
        <v>1.2289488720028296E-4</v>
      </c>
      <c r="Z1418" s="88">
        <v>2.542652838626544E-4</v>
      </c>
      <c r="AA1418" s="88">
        <v>1.2289488720028299E-4</v>
      </c>
      <c r="AB1418" s="88">
        <v>1.1018162300715024E-4</v>
      </c>
      <c r="AC1418" s="88">
        <v>1.9917528837833204E-4</v>
      </c>
      <c r="AD1418" s="88">
        <v>1.39846479074148E-4</v>
      </c>
      <c r="AE1418" s="88">
        <v>1.39846479074148E-4</v>
      </c>
      <c r="AF1418" s="88">
        <v>1.39846479074148E-4</v>
      </c>
      <c r="AG1418" s="88">
        <v>1.39846479074148E-4</v>
      </c>
      <c r="AH1418" s="88">
        <v>1.39846479074148E-4</v>
      </c>
    </row>
    <row r="1419" spans="1:34" ht="14.25" x14ac:dyDescent="0.25">
      <c r="A1419" s="85" t="s">
        <v>10</v>
      </c>
      <c r="B1419" s="85" t="s">
        <v>292</v>
      </c>
      <c r="C1419" s="85" t="s">
        <v>394</v>
      </c>
      <c r="D1419" s="85" t="s">
        <v>395</v>
      </c>
      <c r="E1419" s="85" t="s">
        <v>396</v>
      </c>
      <c r="F1419" s="85" t="s">
        <v>94</v>
      </c>
      <c r="G1419" s="85" t="s">
        <v>399</v>
      </c>
      <c r="H1419" s="86" t="s">
        <v>16</v>
      </c>
      <c r="I1419" s="87">
        <v>25</v>
      </c>
      <c r="J1419" s="88">
        <v>9.8650471878866251E-4</v>
      </c>
      <c r="K1419" s="88">
        <v>7.6995490246920017E-4</v>
      </c>
      <c r="L1419" s="88">
        <v>8.1015617281437308E-4</v>
      </c>
      <c r="M1419" s="88">
        <v>6.7371053966054986E-4</v>
      </c>
      <c r="N1419" s="88">
        <v>7.2183272106487496E-4</v>
      </c>
      <c r="O1419" s="88">
        <v>6.2558835825622498E-4</v>
      </c>
      <c r="P1419" s="88">
        <v>5.29343995447575E-4</v>
      </c>
      <c r="Q1419" s="88">
        <v>9.1415301904725966E-4</v>
      </c>
      <c r="R1419" s="88">
        <v>8.1807708387352505E-4</v>
      </c>
      <c r="S1419" s="88">
        <v>7.6995490246920017E-4</v>
      </c>
      <c r="T1419" s="88">
        <v>8.6619926527785004E-4</v>
      </c>
      <c r="U1419" s="88">
        <v>7.2183272106487496E-4</v>
      </c>
      <c r="V1419" s="88">
        <v>8.6619926527785004E-4</v>
      </c>
      <c r="W1419" s="88">
        <v>8.6619926527785004E-4</v>
      </c>
      <c r="X1419" s="88">
        <v>4.5716072334108746E-4</v>
      </c>
      <c r="Y1419" s="88">
        <v>2.8873308842595E-4</v>
      </c>
      <c r="Z1419" s="88">
        <v>4.8122181404999993E-4</v>
      </c>
      <c r="AA1419" s="88">
        <v>3.8497745123460003E-4</v>
      </c>
      <c r="AB1419" s="88">
        <v>3.1279421365285634E-4</v>
      </c>
      <c r="AC1419" s="88">
        <v>2.8873427136749994E-4</v>
      </c>
      <c r="AD1419" s="88">
        <v>2.8873427136749994E-4</v>
      </c>
      <c r="AE1419" s="88">
        <v>2.8873427136749994E-4</v>
      </c>
      <c r="AF1419" s="88">
        <v>2.8873427136749994E-4</v>
      </c>
      <c r="AG1419" s="88">
        <v>2.8873427136749994E-4</v>
      </c>
      <c r="AH1419" s="88">
        <v>2.8873427136749994E-4</v>
      </c>
    </row>
    <row r="1420" spans="1:34" ht="14.25" x14ac:dyDescent="0.25">
      <c r="A1420" s="85" t="s">
        <v>10</v>
      </c>
      <c r="B1420" s="85" t="s">
        <v>292</v>
      </c>
      <c r="C1420" s="85" t="s">
        <v>394</v>
      </c>
      <c r="D1420" s="85" t="s">
        <v>395</v>
      </c>
      <c r="E1420" s="85" t="s">
        <v>396</v>
      </c>
      <c r="F1420" s="85" t="s">
        <v>94</v>
      </c>
      <c r="G1420" s="85" t="s">
        <v>399</v>
      </c>
      <c r="H1420" s="86" t="s">
        <v>18</v>
      </c>
      <c r="I1420" s="87">
        <v>298</v>
      </c>
      <c r="J1420" s="88">
        <v>6.7195064274062043E-4</v>
      </c>
      <c r="K1420" s="88">
        <v>5.2444928213902077E-4</v>
      </c>
      <c r="L1420" s="88">
        <v>5.5183209028270442E-4</v>
      </c>
      <c r="M1420" s="88">
        <v>4.5889312187164319E-4</v>
      </c>
      <c r="N1420" s="88">
        <v>4.9167120200533201E-4</v>
      </c>
      <c r="O1420" s="88">
        <v>4.2611504173795442E-4</v>
      </c>
      <c r="P1420" s="88">
        <v>3.6055888147057679E-4</v>
      </c>
      <c r="Q1420" s="88">
        <v>6.2266879925961926E-4</v>
      </c>
      <c r="R1420" s="88">
        <v>5.5722736227270964E-4</v>
      </c>
      <c r="S1420" s="88">
        <v>5.2444928213902077E-4</v>
      </c>
      <c r="T1420" s="88">
        <v>5.900054424063983E-4</v>
      </c>
      <c r="U1420" s="88">
        <v>4.9167120200533201E-4</v>
      </c>
      <c r="V1420" s="88">
        <v>5.900054424063983E-4</v>
      </c>
      <c r="W1420" s="88">
        <v>5.900054424063983E-4</v>
      </c>
      <c r="X1420" s="88">
        <v>3.1139176127004359E-4</v>
      </c>
      <c r="Y1420" s="88">
        <v>1.966684808021328E-4</v>
      </c>
      <c r="Z1420" s="88">
        <v>3.2778080133688802E-4</v>
      </c>
      <c r="AA1420" s="88">
        <v>2.6222464106951039E-4</v>
      </c>
      <c r="AB1420" s="88">
        <v>2.1305754438525988E-4</v>
      </c>
      <c r="AC1420" s="88">
        <v>1.9666928655431997E-4</v>
      </c>
      <c r="AD1420" s="88">
        <v>1.9666928655431997E-4</v>
      </c>
      <c r="AE1420" s="88">
        <v>1.9666928655431997E-4</v>
      </c>
      <c r="AF1420" s="88">
        <v>1.9666928655431997E-4</v>
      </c>
      <c r="AG1420" s="88">
        <v>1.9666928655431997E-4</v>
      </c>
      <c r="AH1420" s="88">
        <v>1.9666928655431997E-4</v>
      </c>
    </row>
    <row r="1421" spans="1:34" ht="14.25" x14ac:dyDescent="0.25">
      <c r="A1421" s="85" t="s">
        <v>10</v>
      </c>
      <c r="B1421" s="85" t="s">
        <v>292</v>
      </c>
      <c r="C1421" s="85" t="s">
        <v>394</v>
      </c>
      <c r="D1421" s="85" t="s">
        <v>395</v>
      </c>
      <c r="E1421" s="85" t="s">
        <v>396</v>
      </c>
      <c r="F1421" s="85" t="s">
        <v>94</v>
      </c>
      <c r="G1421" s="85" t="s">
        <v>400</v>
      </c>
      <c r="H1421" s="86" t="s">
        <v>16</v>
      </c>
      <c r="I1421" s="87">
        <v>25</v>
      </c>
      <c r="J1421" s="88">
        <v>7.2751202483219996E-3</v>
      </c>
      <c r="K1421" s="88">
        <v>3.4738256660175005E-3</v>
      </c>
      <c r="L1421" s="88">
        <v>3.3749949570480004E-3</v>
      </c>
      <c r="M1421" s="88">
        <v>3.4900516033110006E-3</v>
      </c>
      <c r="N1421" s="88">
        <v>3.5682311193615001E-3</v>
      </c>
      <c r="O1421" s="88">
        <v>3.3363477245853005E-3</v>
      </c>
      <c r="P1421" s="88">
        <v>3.4716130382047507E-3</v>
      </c>
      <c r="Q1421" s="88">
        <v>3.1972963589307008E-3</v>
      </c>
      <c r="R1421" s="88">
        <v>3.1013174813643006E-3</v>
      </c>
      <c r="S1421" s="88">
        <v>2.7611628322842001E-3</v>
      </c>
      <c r="T1421" s="88">
        <v>2.7734552090217003E-3</v>
      </c>
      <c r="U1421" s="88">
        <v>2.6807215189140004E-3</v>
      </c>
      <c r="V1421" s="88">
        <v>2.4100925526612002E-3</v>
      </c>
      <c r="W1421" s="88">
        <v>2.3488273470015E-3</v>
      </c>
      <c r="X1421" s="88">
        <v>1.9103238501200102E-3</v>
      </c>
      <c r="Y1421" s="88">
        <v>1.6338043769346003E-3</v>
      </c>
      <c r="Z1421" s="88">
        <v>1.4231622091608002E-3</v>
      </c>
      <c r="AA1421" s="88">
        <v>1.6535705187284999E-3</v>
      </c>
      <c r="AB1421" s="88">
        <v>9.9091307356335024E-4</v>
      </c>
      <c r="AC1421" s="88">
        <v>1.2749161457065504E-3</v>
      </c>
      <c r="AD1421" s="88">
        <v>1.43373365315505E-3</v>
      </c>
      <c r="AE1421" s="88">
        <v>1.43373365315505E-3</v>
      </c>
      <c r="AF1421" s="88">
        <v>1.43373365315505E-3</v>
      </c>
      <c r="AG1421" s="88">
        <v>1.43373365315505E-3</v>
      </c>
      <c r="AH1421" s="88">
        <v>1.43373365315505E-3</v>
      </c>
    </row>
    <row r="1422" spans="1:34" ht="14.25" x14ac:dyDescent="0.25">
      <c r="A1422" s="85" t="s">
        <v>10</v>
      </c>
      <c r="B1422" s="85" t="s">
        <v>292</v>
      </c>
      <c r="C1422" s="85" t="s">
        <v>394</v>
      </c>
      <c r="D1422" s="85" t="s">
        <v>395</v>
      </c>
      <c r="E1422" s="85" t="s">
        <v>396</v>
      </c>
      <c r="F1422" s="85" t="s">
        <v>94</v>
      </c>
      <c r="G1422" s="85" t="s">
        <v>400</v>
      </c>
      <c r="H1422" s="86" t="s">
        <v>18</v>
      </c>
      <c r="I1422" s="87">
        <v>298</v>
      </c>
      <c r="J1422" s="88">
        <v>2.4088731488888404E-2</v>
      </c>
      <c r="K1422" s="88">
        <v>1.1502222760813502E-2</v>
      </c>
      <c r="L1422" s="88">
        <v>1.1174983302225602E-2</v>
      </c>
      <c r="M1422" s="88">
        <v>1.1555948642074201E-2</v>
      </c>
      <c r="N1422" s="88">
        <v>1.1814809706330301E-2</v>
      </c>
      <c r="O1422" s="88">
        <v>1.1047018021404663E-2</v>
      </c>
      <c r="P1422" s="88">
        <v>1.1494896504277952E-2</v>
      </c>
      <c r="Q1422" s="88">
        <v>1.0586603499570541E-2</v>
      </c>
      <c r="R1422" s="88">
        <v>1.0268806771628463E-2</v>
      </c>
      <c r="S1422" s="88">
        <v>9.1425169335632422E-3</v>
      </c>
      <c r="T1422" s="88">
        <v>9.1832183587607398E-3</v>
      </c>
      <c r="U1422" s="88">
        <v>8.8761668070708004E-3</v>
      </c>
      <c r="V1422" s="88">
        <v>7.9800842299226401E-3</v>
      </c>
      <c r="W1422" s="88">
        <v>7.7772283267383002E-3</v>
      </c>
      <c r="X1422" s="88">
        <v>6.325294525952924E-3</v>
      </c>
      <c r="Y1422" s="88">
        <v>5.4097078258501198E-3</v>
      </c>
      <c r="Z1422" s="88">
        <v>4.7122482036657601E-3</v>
      </c>
      <c r="AA1422" s="88">
        <v>5.4751557175677004E-3</v>
      </c>
      <c r="AB1422" s="88">
        <v>3.2810232880208703E-3</v>
      </c>
      <c r="AC1422" s="88">
        <v>4.2213890157839114E-3</v>
      </c>
      <c r="AD1422" s="88">
        <v>4.7472514293356105E-3</v>
      </c>
      <c r="AE1422" s="88">
        <v>4.7472514293356105E-3</v>
      </c>
      <c r="AF1422" s="88">
        <v>4.7472514293356105E-3</v>
      </c>
      <c r="AG1422" s="88">
        <v>4.7472514293356105E-3</v>
      </c>
      <c r="AH1422" s="88">
        <v>4.7472514293356105E-3</v>
      </c>
    </row>
    <row r="1423" spans="1:34" ht="14.25" x14ac:dyDescent="0.25">
      <c r="A1423" s="85" t="s">
        <v>10</v>
      </c>
      <c r="B1423" s="85" t="s">
        <v>292</v>
      </c>
      <c r="C1423" s="85" t="s">
        <v>394</v>
      </c>
      <c r="D1423" s="85" t="s">
        <v>395</v>
      </c>
      <c r="E1423" s="85" t="s">
        <v>396</v>
      </c>
      <c r="F1423" s="85" t="s">
        <v>94</v>
      </c>
      <c r="G1423" s="85" t="s">
        <v>401</v>
      </c>
      <c r="H1423" s="86" t="s">
        <v>16</v>
      </c>
      <c r="I1423" s="87">
        <v>25</v>
      </c>
      <c r="J1423" s="88">
        <v>4.6026516807228003E-3</v>
      </c>
      <c r="K1423" s="88">
        <v>4.6947047143372561E-3</v>
      </c>
      <c r="L1423" s="88">
        <v>4.8327842647589402E-3</v>
      </c>
      <c r="M1423" s="88">
        <v>4.9018240399697826E-3</v>
      </c>
      <c r="N1423" s="88">
        <v>4.9248372983733951E-3</v>
      </c>
      <c r="O1423" s="88">
        <v>4.9478505567770092E-3</v>
      </c>
      <c r="P1423" s="88">
        <v>4.9708638151806242E-3</v>
      </c>
      <c r="Q1423" s="88">
        <v>5.1293561258063131E-3</v>
      </c>
      <c r="R1423" s="88">
        <v>5.2930494328312207E-3</v>
      </c>
      <c r="S1423" s="88">
        <v>5.5231820168673597E-3</v>
      </c>
      <c r="T1423" s="88">
        <v>5.8683808929215694E-3</v>
      </c>
      <c r="U1423" s="88">
        <v>6.0985134769577102E-3</v>
      </c>
      <c r="V1423" s="88">
        <v>6.2135797689757801E-3</v>
      </c>
      <c r="W1423" s="88">
        <v>6.4437123530119199E-3</v>
      </c>
      <c r="X1423" s="88">
        <v>6.6738449370480598E-3</v>
      </c>
      <c r="Y1423" s="88">
        <v>6.9039775210841996E-3</v>
      </c>
      <c r="Z1423" s="88">
        <v>7.2491763971383998E-3</v>
      </c>
      <c r="AA1423" s="88">
        <v>7.7094415652107003E-3</v>
      </c>
      <c r="AB1423" s="88">
        <v>8.0546404412648997E-3</v>
      </c>
      <c r="AC1423" s="88">
        <v>8.3998737315215E-3</v>
      </c>
      <c r="AD1423" s="88">
        <v>8.745074021858E-3</v>
      </c>
      <c r="AE1423" s="88">
        <v>8.745074021858E-3</v>
      </c>
      <c r="AF1423" s="88">
        <v>8.745074021858E-3</v>
      </c>
      <c r="AG1423" s="88">
        <v>8.745074021858E-3</v>
      </c>
      <c r="AH1423" s="88">
        <v>8.745074021858E-3</v>
      </c>
    </row>
    <row r="1424" spans="1:34" ht="14.25" x14ac:dyDescent="0.25">
      <c r="A1424" s="85" t="s">
        <v>10</v>
      </c>
      <c r="B1424" s="85" t="s">
        <v>292</v>
      </c>
      <c r="C1424" s="85" t="s">
        <v>394</v>
      </c>
      <c r="D1424" s="85" t="s">
        <v>395</v>
      </c>
      <c r="E1424" s="85" t="s">
        <v>396</v>
      </c>
      <c r="F1424" s="85" t="s">
        <v>94</v>
      </c>
      <c r="G1424" s="85" t="s">
        <v>401</v>
      </c>
      <c r="H1424" s="86" t="s">
        <v>18</v>
      </c>
      <c r="I1424" s="87">
        <v>298</v>
      </c>
      <c r="J1424" s="88">
        <v>6.69068390661168E-3</v>
      </c>
      <c r="K1424" s="88">
        <v>6.8244975847439136E-3</v>
      </c>
      <c r="L1424" s="88">
        <v>7.0252181019422634E-3</v>
      </c>
      <c r="M1424" s="88">
        <v>7.1255783605414392E-3</v>
      </c>
      <c r="N1424" s="88">
        <v>7.1590317800744978E-3</v>
      </c>
      <c r="O1424" s="88">
        <v>7.1924851996075564E-3</v>
      </c>
      <c r="P1424" s="88">
        <v>7.2259386191406141E-3</v>
      </c>
      <c r="Q1424" s="88">
        <v>7.4563323194647875E-3</v>
      </c>
      <c r="R1424" s="88">
        <v>7.6942864926034318E-3</v>
      </c>
      <c r="S1424" s="88">
        <v>8.0288206879340161E-3</v>
      </c>
      <c r="T1424" s="88">
        <v>8.5306219809298933E-3</v>
      </c>
      <c r="U1424" s="88">
        <v>8.8651561762604757E-3</v>
      </c>
      <c r="V1424" s="88">
        <v>9.0324232739257687E-3</v>
      </c>
      <c r="W1424" s="88">
        <v>9.3669574692563512E-3</v>
      </c>
      <c r="X1424" s="88">
        <v>9.7014916645869354E-3</v>
      </c>
      <c r="Y1424" s="88">
        <v>1.0036025859917521E-2</v>
      </c>
      <c r="Z1424" s="88">
        <v>1.0537827152913395E-2</v>
      </c>
      <c r="AA1424" s="88">
        <v>1.1206895543574564E-2</v>
      </c>
      <c r="AB1424" s="88">
        <v>1.1708696836570441E-2</v>
      </c>
      <c r="AC1424" s="88">
        <v>1.2210548156065404E-2</v>
      </c>
      <c r="AD1424" s="88">
        <v>1.27123515049448E-2</v>
      </c>
      <c r="AE1424" s="88">
        <v>1.27123515049448E-2</v>
      </c>
      <c r="AF1424" s="88">
        <v>1.27123515049448E-2</v>
      </c>
      <c r="AG1424" s="88">
        <v>1.27123515049448E-2</v>
      </c>
      <c r="AH1424" s="88">
        <v>1.27123515049448E-2</v>
      </c>
    </row>
    <row r="1425" spans="1:34" ht="14.25" x14ac:dyDescent="0.25">
      <c r="A1425" s="85" t="s">
        <v>10</v>
      </c>
      <c r="B1425" s="85" t="s">
        <v>292</v>
      </c>
      <c r="C1425" s="85" t="s">
        <v>394</v>
      </c>
      <c r="D1425" s="85" t="s">
        <v>395</v>
      </c>
      <c r="E1425" s="85" t="s">
        <v>396</v>
      </c>
      <c r="F1425" s="85" t="s">
        <v>94</v>
      </c>
      <c r="G1425" s="85" t="s">
        <v>402</v>
      </c>
      <c r="H1425" s="86" t="s">
        <v>16</v>
      </c>
      <c r="I1425" s="87">
        <v>25</v>
      </c>
      <c r="J1425" s="88">
        <v>3.6102055089782688E-3</v>
      </c>
      <c r="K1425" s="88">
        <v>3.4174635310862049E-3</v>
      </c>
      <c r="L1425" s="88">
        <v>3.0421281817533947E-3</v>
      </c>
      <c r="M1425" s="88">
        <v>3.8919053228205153E-3</v>
      </c>
      <c r="N1425" s="88">
        <v>3.1135242582564127E-3</v>
      </c>
      <c r="O1425" s="88">
        <v>2.7354534554681334E-3</v>
      </c>
      <c r="P1425" s="88">
        <v>2.3351431936923087E-3</v>
      </c>
      <c r="Q1425" s="88">
        <v>2.6254793307747197E-3</v>
      </c>
      <c r="R1425" s="88">
        <v>4.0401683827374869E-3</v>
      </c>
      <c r="S1425" s="88">
        <v>3.6324449679658146E-3</v>
      </c>
      <c r="T1425" s="88">
        <v>3.1505900232356547E-3</v>
      </c>
      <c r="U1425" s="88">
        <v>3.9289710877997578E-3</v>
      </c>
      <c r="V1425" s="88">
        <v>3.1505900232356547E-3</v>
      </c>
      <c r="W1425" s="88">
        <v>2.9207822803643483E-3</v>
      </c>
      <c r="X1425" s="88">
        <v>1.6308936590866919E-3</v>
      </c>
      <c r="Y1425" s="88">
        <v>1.7420909540244211E-3</v>
      </c>
      <c r="Z1425" s="88">
        <v>1.6086542000991475E-3</v>
      </c>
      <c r="AA1425" s="88">
        <v>1.349193845244445E-3</v>
      </c>
      <c r="AB1425" s="88">
        <v>1.0897337881311351E-3</v>
      </c>
      <c r="AC1425" s="88">
        <v>9.0440837084598E-4</v>
      </c>
      <c r="AD1425" s="88">
        <v>7.5614470349418016E-4</v>
      </c>
      <c r="AE1425" s="88">
        <v>7.5614470349418016E-4</v>
      </c>
      <c r="AF1425" s="88">
        <v>7.5614470349418016E-4</v>
      </c>
      <c r="AG1425" s="88">
        <v>7.5614470349418016E-4</v>
      </c>
      <c r="AH1425" s="88">
        <v>7.5614470349418016E-4</v>
      </c>
    </row>
    <row r="1426" spans="1:34" ht="14.25" x14ac:dyDescent="0.25">
      <c r="A1426" s="85" t="s">
        <v>10</v>
      </c>
      <c r="B1426" s="85" t="s">
        <v>292</v>
      </c>
      <c r="C1426" s="85" t="s">
        <v>394</v>
      </c>
      <c r="D1426" s="85" t="s">
        <v>395</v>
      </c>
      <c r="E1426" s="85" t="s">
        <v>396</v>
      </c>
      <c r="F1426" s="85" t="s">
        <v>94</v>
      </c>
      <c r="G1426" s="85" t="s">
        <v>402</v>
      </c>
      <c r="H1426" s="86" t="s">
        <v>18</v>
      </c>
      <c r="I1426" s="87">
        <v>298</v>
      </c>
      <c r="J1426" s="88">
        <v>2.3644862454407119E-3</v>
      </c>
      <c r="K1426" s="88">
        <v>2.238250840139976E-3</v>
      </c>
      <c r="L1426" s="88">
        <v>1.992426809148377E-3</v>
      </c>
      <c r="M1426" s="88">
        <v>2.5489841454956336E-3</v>
      </c>
      <c r="N1426" s="88">
        <v>2.0391873163965071E-3</v>
      </c>
      <c r="O1426" s="88">
        <v>1.7915717136912169E-3</v>
      </c>
      <c r="P1426" s="88">
        <v>1.5293904872973802E-3</v>
      </c>
      <c r="Q1426" s="88">
        <v>1.7195447045513547E-3</v>
      </c>
      <c r="R1426" s="88">
        <v>2.6460883034192771E-3</v>
      </c>
      <c r="S1426" s="88">
        <v>2.3790518691292587E-3</v>
      </c>
      <c r="T1426" s="88">
        <v>2.063463355877418E-3</v>
      </c>
      <c r="U1426" s="88">
        <v>2.5732601849765445E-3</v>
      </c>
      <c r="V1426" s="88">
        <v>2.063463355877418E-3</v>
      </c>
      <c r="W1426" s="88">
        <v>1.9129519110957713E-3</v>
      </c>
      <c r="X1426" s="88">
        <v>1.0681457371600751E-3</v>
      </c>
      <c r="Y1426" s="88">
        <v>1.1409738556028076E-3</v>
      </c>
      <c r="Z1426" s="88">
        <v>1.0535801134715168E-3</v>
      </c>
      <c r="AA1426" s="88">
        <v>8.8364783710514116E-4</v>
      </c>
      <c r="AB1426" s="88">
        <v>7.137157557430291E-4</v>
      </c>
      <c r="AC1426" s="88">
        <v>5.923377901364881E-4</v>
      </c>
      <c r="AD1426" s="88">
        <v>4.9523323437640813E-4</v>
      </c>
      <c r="AE1426" s="88">
        <v>4.9523323437640813E-4</v>
      </c>
      <c r="AF1426" s="88">
        <v>4.9523323437640813E-4</v>
      </c>
      <c r="AG1426" s="88">
        <v>4.9523323437640813E-4</v>
      </c>
      <c r="AH1426" s="88">
        <v>4.9523323437640813E-4</v>
      </c>
    </row>
    <row r="1427" spans="1:34" ht="14.25" x14ac:dyDescent="0.25">
      <c r="A1427" s="85" t="s">
        <v>10</v>
      </c>
      <c r="B1427" s="85" t="s">
        <v>292</v>
      </c>
      <c r="C1427" s="85" t="s">
        <v>394</v>
      </c>
      <c r="D1427" s="85" t="s">
        <v>403</v>
      </c>
      <c r="E1427" s="85" t="s">
        <v>94</v>
      </c>
      <c r="F1427" s="85" t="s">
        <v>94</v>
      </c>
      <c r="G1427" s="85" t="s">
        <v>404</v>
      </c>
      <c r="H1427" s="86" t="s">
        <v>17</v>
      </c>
      <c r="I1427" s="87">
        <v>1</v>
      </c>
      <c r="J1427" s="88">
        <v>2.4977113510170281E-3</v>
      </c>
      <c r="K1427" s="88">
        <v>1.4752690107404235E-3</v>
      </c>
      <c r="L1427" s="88">
        <v>2.234642917847108E-3</v>
      </c>
      <c r="M1427" s="88">
        <v>2.0406710109319211E-3</v>
      </c>
      <c r="N1427" s="88">
        <v>8.3735452028614356E-3</v>
      </c>
      <c r="O1427" s="88">
        <v>7.1786030099978883E-3</v>
      </c>
      <c r="P1427" s="88">
        <v>2.0475779560189585E-3</v>
      </c>
      <c r="Q1427" s="88">
        <v>1.093991561840343E-3</v>
      </c>
      <c r="R1427" s="88">
        <v>1.3206855597378516E-3</v>
      </c>
      <c r="S1427" s="88">
        <v>1.4567697791003419E-3</v>
      </c>
      <c r="T1427" s="88">
        <v>3.1845510421182818E-3</v>
      </c>
      <c r="U1427" s="88">
        <v>1.684204193976468E-3</v>
      </c>
      <c r="V1427" s="88">
        <v>2.2984743979179855E-3</v>
      </c>
      <c r="W1427" s="88">
        <v>2.411138040572153E-3</v>
      </c>
      <c r="X1427" s="88">
        <v>7.4128465248711071E-4</v>
      </c>
      <c r="Y1427" s="88">
        <v>7.6711258004221296E-4</v>
      </c>
      <c r="Z1427" s="88">
        <v>3.9318207621250154E-4</v>
      </c>
      <c r="AA1427" s="88">
        <v>3.1897712043237563E-4</v>
      </c>
      <c r="AB1427" s="88">
        <v>4.5329154676596685E-4</v>
      </c>
      <c r="AC1427" s="88">
        <v>3.8551451590888001E-4</v>
      </c>
      <c r="AD1427" s="88">
        <v>4.6740163269055922E-4</v>
      </c>
      <c r="AE1427" s="88">
        <v>4.6740163269055922E-4</v>
      </c>
      <c r="AF1427" s="88">
        <v>4.6740163269055922E-4</v>
      </c>
      <c r="AG1427" s="88">
        <v>4.6740163269055922E-4</v>
      </c>
      <c r="AH1427" s="88">
        <v>4.6740163269055922E-4</v>
      </c>
    </row>
    <row r="1428" spans="1:34" ht="14.25" x14ac:dyDescent="0.25">
      <c r="A1428" s="85" t="s">
        <v>10</v>
      </c>
      <c r="B1428" s="85" t="s">
        <v>292</v>
      </c>
      <c r="C1428" s="85" t="s">
        <v>394</v>
      </c>
      <c r="D1428" s="85" t="s">
        <v>403</v>
      </c>
      <c r="E1428" s="85" t="s">
        <v>94</v>
      </c>
      <c r="F1428" s="85" t="s">
        <v>94</v>
      </c>
      <c r="G1428" s="85" t="s">
        <v>405</v>
      </c>
      <c r="H1428" s="86" t="s">
        <v>17</v>
      </c>
      <c r="I1428" s="87">
        <v>1</v>
      </c>
      <c r="J1428" s="88">
        <v>0.26298018551573504</v>
      </c>
      <c r="K1428" s="88">
        <v>0.16120296488169517</v>
      </c>
      <c r="L1428" s="88">
        <v>0.2310799200344332</v>
      </c>
      <c r="M1428" s="88">
        <v>0.20720659495616434</v>
      </c>
      <c r="N1428" s="88">
        <v>0.22713286343129083</v>
      </c>
      <c r="O1428" s="88">
        <v>0.29078451019731671</v>
      </c>
      <c r="P1428" s="88">
        <v>0.48257156410266772</v>
      </c>
      <c r="Q1428" s="88">
        <v>0.25542970403150089</v>
      </c>
      <c r="R1428" s="88">
        <v>0.16951216854657261</v>
      </c>
      <c r="S1428" s="88">
        <v>0.16834544481911173</v>
      </c>
      <c r="T1428" s="88">
        <v>0.17429401210776713</v>
      </c>
      <c r="U1428" s="88">
        <v>0.17038964276291155</v>
      </c>
      <c r="V1428" s="88">
        <v>0.22663279028422093</v>
      </c>
      <c r="W1428" s="88">
        <v>0.20333243874910467</v>
      </c>
      <c r="X1428" s="88">
        <v>0.16509196656123198</v>
      </c>
      <c r="Y1428" s="88">
        <v>0.17035543583546131</v>
      </c>
      <c r="Z1428" s="88">
        <v>9.3411731599540082E-2</v>
      </c>
      <c r="AA1428" s="88">
        <v>9.4443153219455178E-2</v>
      </c>
      <c r="AB1428" s="88">
        <v>0.13421114011648363</v>
      </c>
      <c r="AC1428" s="88">
        <v>0.11414363025458854</v>
      </c>
      <c r="AD1428" s="88">
        <v>0.13838887237862707</v>
      </c>
      <c r="AE1428" s="88">
        <v>0.13838887237862707</v>
      </c>
      <c r="AF1428" s="88">
        <v>0.13838887237862707</v>
      </c>
      <c r="AG1428" s="88">
        <v>0.13838887237862707</v>
      </c>
      <c r="AH1428" s="88">
        <v>0.13838887237862707</v>
      </c>
    </row>
    <row r="1429" spans="1:34" ht="14.25" x14ac:dyDescent="0.25">
      <c r="A1429" s="85" t="s">
        <v>10</v>
      </c>
      <c r="B1429" s="85" t="s">
        <v>292</v>
      </c>
      <c r="C1429" s="85" t="s">
        <v>394</v>
      </c>
      <c r="D1429" s="85" t="s">
        <v>406</v>
      </c>
      <c r="E1429" s="85" t="s">
        <v>94</v>
      </c>
      <c r="F1429" s="85" t="s">
        <v>94</v>
      </c>
      <c r="G1429" s="85" t="s">
        <v>407</v>
      </c>
      <c r="H1429" s="86" t="s">
        <v>18</v>
      </c>
      <c r="I1429" s="87">
        <v>298</v>
      </c>
      <c r="J1429" s="88">
        <v>0.3776393177845227</v>
      </c>
      <c r="K1429" s="88">
        <v>0.3833249490417881</v>
      </c>
      <c r="L1429" s="88">
        <v>0.38805141109498681</v>
      </c>
      <c r="M1429" s="88">
        <v>0.39305654190685591</v>
      </c>
      <c r="N1429" s="88">
        <v>0.39709759432409114</v>
      </c>
      <c r="O1429" s="88">
        <v>0.39968343826141323</v>
      </c>
      <c r="P1429" s="88">
        <v>0.40258496980844816</v>
      </c>
      <c r="Q1429" s="88">
        <v>0.40598038591872765</v>
      </c>
      <c r="R1429" s="88">
        <v>0.40935343300230476</v>
      </c>
      <c r="S1429" s="88">
        <v>0.41180782836414387</v>
      </c>
      <c r="T1429" s="88">
        <v>0.41502583610127691</v>
      </c>
      <c r="U1429" s="88">
        <v>0.41896351784745006</v>
      </c>
      <c r="V1429" s="88">
        <v>0.42303460295992024</v>
      </c>
      <c r="W1429" s="88">
        <v>0.42637957213907651</v>
      </c>
      <c r="X1429" s="88">
        <v>0.42989450815816621</v>
      </c>
      <c r="Y1429" s="88">
        <v>0.43324296486184327</v>
      </c>
      <c r="Z1429" s="88">
        <v>0.4359887573361767</v>
      </c>
      <c r="AA1429" s="88">
        <v>0.43858875129336922</v>
      </c>
      <c r="AB1429" s="88">
        <v>0.44060928305536984</v>
      </c>
      <c r="AC1429" s="88">
        <v>0.4416182883184302</v>
      </c>
      <c r="AD1429" s="88">
        <v>0.44185401831978638</v>
      </c>
      <c r="AE1429" s="88">
        <v>0.44185401831978638</v>
      </c>
      <c r="AF1429" s="88">
        <v>0.44185401831978638</v>
      </c>
      <c r="AG1429" s="88">
        <v>0.44185401831978638</v>
      </c>
      <c r="AH1429" s="88">
        <v>0.44185401831978638</v>
      </c>
    </row>
    <row r="1430" spans="1:34" ht="14.25" x14ac:dyDescent="0.25">
      <c r="A1430" s="85" t="s">
        <v>10</v>
      </c>
      <c r="B1430" s="85" t="s">
        <v>292</v>
      </c>
      <c r="C1430" s="85" t="s">
        <v>394</v>
      </c>
      <c r="D1430" s="85" t="s">
        <v>406</v>
      </c>
      <c r="E1430" s="85" t="s">
        <v>94</v>
      </c>
      <c r="F1430" s="85" t="s">
        <v>94</v>
      </c>
      <c r="G1430" s="85" t="s">
        <v>408</v>
      </c>
      <c r="H1430" s="86" t="s">
        <v>18</v>
      </c>
      <c r="I1430" s="87">
        <v>298</v>
      </c>
      <c r="J1430" s="88">
        <v>0.14907420399540799</v>
      </c>
      <c r="K1430" s="88">
        <v>0.14907420399540799</v>
      </c>
      <c r="L1430" s="88">
        <v>0.14907420399540799</v>
      </c>
      <c r="M1430" s="88">
        <v>0.14907420399540799</v>
      </c>
      <c r="N1430" s="88">
        <v>0.14907420399540799</v>
      </c>
      <c r="O1430" s="88">
        <v>0.14907420399540799</v>
      </c>
      <c r="P1430" s="88">
        <v>0.14907420399540799</v>
      </c>
      <c r="Q1430" s="88">
        <v>0.14907420399540799</v>
      </c>
      <c r="R1430" s="88">
        <v>0.14907420399540799</v>
      </c>
      <c r="S1430" s="88">
        <v>0.14907420399540799</v>
      </c>
      <c r="T1430" s="88">
        <v>0.14907420399540799</v>
      </c>
      <c r="U1430" s="88">
        <v>0.14907420399540799</v>
      </c>
      <c r="V1430" s="88">
        <v>0.14907420399540799</v>
      </c>
      <c r="W1430" s="88">
        <v>0.14907420399540799</v>
      </c>
      <c r="X1430" s="88">
        <v>0.14907420399540799</v>
      </c>
      <c r="Y1430" s="88">
        <v>0.14907420399540799</v>
      </c>
      <c r="Z1430" s="88">
        <v>0.14907420399540799</v>
      </c>
      <c r="AA1430" s="88">
        <v>0.14907420399540799</v>
      </c>
      <c r="AB1430" s="88">
        <v>0.14907420399540799</v>
      </c>
      <c r="AC1430" s="88">
        <v>0.14907420399540799</v>
      </c>
      <c r="AD1430" s="88">
        <v>0.14907420399540799</v>
      </c>
      <c r="AE1430" s="88">
        <v>0.14907420399540799</v>
      </c>
      <c r="AF1430" s="88">
        <v>0.14907420399540799</v>
      </c>
      <c r="AG1430" s="88">
        <v>0.14907420399540799</v>
      </c>
      <c r="AH1430" s="88">
        <v>0.14907420399540799</v>
      </c>
    </row>
    <row r="1431" spans="1:34" ht="14.25" x14ac:dyDescent="0.25">
      <c r="A1431" s="85" t="s">
        <v>10</v>
      </c>
      <c r="B1431" s="85" t="s">
        <v>292</v>
      </c>
      <c r="C1431" s="85" t="s">
        <v>394</v>
      </c>
      <c r="D1431" s="85" t="s">
        <v>406</v>
      </c>
      <c r="E1431" s="85" t="s">
        <v>94</v>
      </c>
      <c r="F1431" s="85" t="s">
        <v>94</v>
      </c>
      <c r="G1431" s="85" t="s">
        <v>409</v>
      </c>
      <c r="H1431" s="86" t="s">
        <v>18</v>
      </c>
      <c r="I1431" s="87">
        <v>298</v>
      </c>
      <c r="J1431" s="88">
        <v>4.1896545994257024E-2</v>
      </c>
      <c r="K1431" s="88">
        <v>1.2865433679704432E-2</v>
      </c>
      <c r="L1431" s="88">
        <v>2.0217716842321917E-2</v>
      </c>
      <c r="M1431" s="88">
        <v>2.6971113854778191E-2</v>
      </c>
      <c r="N1431" s="88">
        <v>1.026601294283447E-2</v>
      </c>
      <c r="O1431" s="88">
        <v>1.5116566017189855E-2</v>
      </c>
      <c r="P1431" s="88">
        <v>9.7223432462342167E-3</v>
      </c>
      <c r="Q1431" s="88">
        <v>3.8014404566970835E-3</v>
      </c>
      <c r="R1431" s="88">
        <v>1.3795618551231426E-2</v>
      </c>
      <c r="S1431" s="88">
        <v>2.8279319062222551E-2</v>
      </c>
      <c r="T1431" s="88">
        <v>2.8457710681419507E-4</v>
      </c>
      <c r="U1431" s="88">
        <v>7.8577260836755361E-4</v>
      </c>
      <c r="V1431" s="88">
        <v>2.2018622712310261E-2</v>
      </c>
      <c r="W1431" s="88">
        <v>3.4484798958573877E-2</v>
      </c>
      <c r="X1431" s="88">
        <v>2.8364267452316343E-2</v>
      </c>
      <c r="Y1431" s="88">
        <v>2.772290710710823E-2</v>
      </c>
      <c r="Z1431" s="88">
        <v>2.0621221695267422E-2</v>
      </c>
      <c r="AA1431" s="88">
        <v>7.1224977674137865E-2</v>
      </c>
      <c r="AB1431" s="88">
        <v>5.305876445258096E-2</v>
      </c>
      <c r="AC1431" s="88">
        <v>6.0644655687956378E-2</v>
      </c>
      <c r="AD1431" s="88">
        <v>8.4501332370927884E-2</v>
      </c>
      <c r="AE1431" s="88">
        <v>8.4501332370927884E-2</v>
      </c>
      <c r="AF1431" s="88">
        <v>8.4501332370927884E-2</v>
      </c>
      <c r="AG1431" s="88">
        <v>8.4501332370927884E-2</v>
      </c>
      <c r="AH1431" s="88">
        <v>8.4501332370927884E-2</v>
      </c>
    </row>
    <row r="1432" spans="1:34" ht="14.25" x14ac:dyDescent="0.25">
      <c r="A1432" s="85" t="s">
        <v>10</v>
      </c>
      <c r="B1432" s="85" t="s">
        <v>292</v>
      </c>
      <c r="C1432" s="85" t="s">
        <v>394</v>
      </c>
      <c r="D1432" s="85" t="s">
        <v>406</v>
      </c>
      <c r="E1432" s="85" t="s">
        <v>94</v>
      </c>
      <c r="F1432" s="85" t="s">
        <v>94</v>
      </c>
      <c r="G1432" s="85" t="s">
        <v>410</v>
      </c>
      <c r="H1432" s="86" t="s">
        <v>18</v>
      </c>
      <c r="I1432" s="87">
        <v>298</v>
      </c>
      <c r="J1432" s="88">
        <v>2.2794733246526122</v>
      </c>
      <c r="K1432" s="88">
        <v>2.3178005080582862</v>
      </c>
      <c r="L1432" s="88">
        <v>2.3446553282596421</v>
      </c>
      <c r="M1432" s="88">
        <v>2.2844819086757959</v>
      </c>
      <c r="N1432" s="88">
        <v>2.2389315607188331</v>
      </c>
      <c r="O1432" s="88">
        <v>2.1556811270656149</v>
      </c>
      <c r="P1432" s="88">
        <v>2.1173609030604226</v>
      </c>
      <c r="Q1432" s="88">
        <v>2.0040677672907443</v>
      </c>
      <c r="R1432" s="88">
        <v>1.9539744633736511</v>
      </c>
      <c r="S1432" s="88">
        <v>1.8945634682713692</v>
      </c>
      <c r="T1432" s="88">
        <v>1.9611421543115026</v>
      </c>
      <c r="U1432" s="88">
        <v>1.8741595012787104</v>
      </c>
      <c r="V1432" s="88">
        <v>2.0165311307510891</v>
      </c>
      <c r="W1432" s="88">
        <v>1.7337845380830772</v>
      </c>
      <c r="X1432" s="88">
        <v>1.7055573168942675</v>
      </c>
      <c r="Y1432" s="88">
        <v>1.3193921931261547</v>
      </c>
      <c r="Z1432" s="88">
        <v>1.4069091575750943</v>
      </c>
      <c r="AA1432" s="88">
        <v>1.3339501835504277</v>
      </c>
      <c r="AB1432" s="88">
        <v>1.4158409765414972</v>
      </c>
      <c r="AC1432" s="88">
        <v>1.42874712039351</v>
      </c>
      <c r="AD1432" s="88">
        <v>1.4852846652765426</v>
      </c>
      <c r="AE1432" s="88">
        <v>1.4852846652765426</v>
      </c>
      <c r="AF1432" s="88">
        <v>1.4852846652765426</v>
      </c>
      <c r="AG1432" s="88">
        <v>1.4852846652765426</v>
      </c>
      <c r="AH1432" s="88">
        <v>1.4852846652765426</v>
      </c>
    </row>
    <row r="1433" spans="1:34" ht="14.25" x14ac:dyDescent="0.25">
      <c r="A1433" s="85" t="s">
        <v>10</v>
      </c>
      <c r="B1433" s="85" t="s">
        <v>292</v>
      </c>
      <c r="C1433" s="85" t="s">
        <v>394</v>
      </c>
      <c r="D1433" s="85" t="s">
        <v>406</v>
      </c>
      <c r="E1433" s="85" t="s">
        <v>94</v>
      </c>
      <c r="F1433" s="85" t="s">
        <v>94</v>
      </c>
      <c r="G1433" s="85" t="s">
        <v>411</v>
      </c>
      <c r="H1433" s="86" t="s">
        <v>18</v>
      </c>
      <c r="I1433" s="87">
        <v>298</v>
      </c>
      <c r="J1433" s="88">
        <v>0.5901187666690948</v>
      </c>
      <c r="K1433" s="88">
        <v>0.59402937576576242</v>
      </c>
      <c r="L1433" s="88">
        <v>0.60691077461409615</v>
      </c>
      <c r="M1433" s="88">
        <v>0.59578633731142894</v>
      </c>
      <c r="N1433" s="88">
        <v>0.57980731759472826</v>
      </c>
      <c r="O1433" s="88">
        <v>0.55996309754234763</v>
      </c>
      <c r="P1433" s="88">
        <v>0.55211790881880118</v>
      </c>
      <c r="Q1433" s="88">
        <v>0.52620879997970638</v>
      </c>
      <c r="R1433" s="88">
        <v>0.49956056303626634</v>
      </c>
      <c r="S1433" s="88">
        <v>0.47258425037860174</v>
      </c>
      <c r="T1433" s="88">
        <v>0.48660403242205225</v>
      </c>
      <c r="U1433" s="88">
        <v>0.45540373829594155</v>
      </c>
      <c r="V1433" s="88">
        <v>0.46931153671159054</v>
      </c>
      <c r="W1433" s="88">
        <v>0.37495354521207686</v>
      </c>
      <c r="X1433" s="88">
        <v>0.30092667786521299</v>
      </c>
      <c r="Y1433" s="88">
        <v>0.48232360083874526</v>
      </c>
      <c r="Z1433" s="88">
        <v>0.49307530235882097</v>
      </c>
      <c r="AA1433" s="88">
        <v>0.49112466681431061</v>
      </c>
      <c r="AB1433" s="88">
        <v>0.50692267607453345</v>
      </c>
      <c r="AC1433" s="88">
        <v>0.43010068077984198</v>
      </c>
      <c r="AD1433" s="88">
        <v>0.46357696925207026</v>
      </c>
      <c r="AE1433" s="88">
        <v>0.46357696925207026</v>
      </c>
      <c r="AF1433" s="88">
        <v>0.46357696925207026</v>
      </c>
      <c r="AG1433" s="88">
        <v>0.46357696925207026</v>
      </c>
      <c r="AH1433" s="88">
        <v>0.46357696925207026</v>
      </c>
    </row>
    <row r="1434" spans="1:34" ht="14.25" x14ac:dyDescent="0.25">
      <c r="A1434" s="85" t="s">
        <v>10</v>
      </c>
      <c r="B1434" s="85" t="s">
        <v>292</v>
      </c>
      <c r="C1434" s="85" t="s">
        <v>394</v>
      </c>
      <c r="D1434" s="85" t="s">
        <v>406</v>
      </c>
      <c r="E1434" s="85" t="s">
        <v>94</v>
      </c>
      <c r="F1434" s="85" t="s">
        <v>94</v>
      </c>
      <c r="G1434" s="85" t="s">
        <v>412</v>
      </c>
      <c r="H1434" s="86" t="s">
        <v>18</v>
      </c>
      <c r="I1434" s="87">
        <v>298</v>
      </c>
      <c r="J1434" s="88">
        <v>6.9422846234729635E-2</v>
      </c>
      <c r="K1434" s="88">
        <v>7.0432398889884784E-2</v>
      </c>
      <c r="L1434" s="88">
        <v>7.8546632205677647E-2</v>
      </c>
      <c r="M1434" s="88">
        <v>8.6517587810380187E-2</v>
      </c>
      <c r="N1434" s="88">
        <v>8.1734885898800014E-2</v>
      </c>
      <c r="O1434" s="88">
        <v>8.5935261077010563E-2</v>
      </c>
      <c r="P1434" s="88">
        <v>9.245818680350644E-2</v>
      </c>
      <c r="Q1434" s="88">
        <v>9.0520425231848833E-2</v>
      </c>
      <c r="R1434" s="88">
        <v>8.906911718260864E-2</v>
      </c>
      <c r="S1434" s="88">
        <v>8.4082417900518805E-2</v>
      </c>
      <c r="T1434" s="88">
        <v>8.1206965619269891E-2</v>
      </c>
      <c r="U1434" s="88">
        <v>8.1279627301978463E-2</v>
      </c>
      <c r="V1434" s="88">
        <v>8.4866162771513265E-2</v>
      </c>
      <c r="W1434" s="88">
        <v>8.5100311182596158E-2</v>
      </c>
      <c r="X1434" s="88">
        <v>9.3794348382231912E-2</v>
      </c>
      <c r="Y1434" s="88">
        <v>8.73640076497951E-2</v>
      </c>
      <c r="Z1434" s="88">
        <v>8.73640076497951E-2</v>
      </c>
      <c r="AA1434" s="88">
        <v>8.73640076497951E-2</v>
      </c>
      <c r="AB1434" s="88">
        <v>8.73640076497951E-2</v>
      </c>
      <c r="AC1434" s="88">
        <v>8.73640076497951E-2</v>
      </c>
      <c r="AD1434" s="88">
        <v>8.73640076497951E-2</v>
      </c>
      <c r="AE1434" s="88">
        <v>8.73640076497951E-2</v>
      </c>
      <c r="AF1434" s="88">
        <v>8.73640076497951E-2</v>
      </c>
      <c r="AG1434" s="88">
        <v>8.73640076497951E-2</v>
      </c>
      <c r="AH1434" s="88">
        <v>8.73640076497951E-2</v>
      </c>
    </row>
    <row r="1435" spans="1:34" ht="14.25" x14ac:dyDescent="0.25">
      <c r="A1435" s="85" t="s">
        <v>10</v>
      </c>
      <c r="B1435" s="85" t="s">
        <v>292</v>
      </c>
      <c r="C1435" s="85" t="s">
        <v>394</v>
      </c>
      <c r="D1435" s="85" t="s">
        <v>406</v>
      </c>
      <c r="E1435" s="85" t="s">
        <v>94</v>
      </c>
      <c r="F1435" s="85" t="s">
        <v>94</v>
      </c>
      <c r="G1435" s="85" t="s">
        <v>413</v>
      </c>
      <c r="H1435" s="86" t="s">
        <v>18</v>
      </c>
      <c r="I1435" s="87">
        <v>298</v>
      </c>
      <c r="J1435" s="88">
        <v>0.63353679454577394</v>
      </c>
      <c r="K1435" s="88">
        <v>0.64024284221562944</v>
      </c>
      <c r="L1435" s="88">
        <v>0.69273656906723635</v>
      </c>
      <c r="M1435" s="88">
        <v>0.70620406244379796</v>
      </c>
      <c r="N1435" s="88">
        <v>0.68535374232036972</v>
      </c>
      <c r="O1435" s="88">
        <v>0.70221473471038176</v>
      </c>
      <c r="P1435" s="88">
        <v>0.72105783229789211</v>
      </c>
      <c r="Q1435" s="88">
        <v>0.75370828685355162</v>
      </c>
      <c r="R1435" s="88">
        <v>0.73098579954587806</v>
      </c>
      <c r="S1435" s="88">
        <v>0.71322720086768554</v>
      </c>
      <c r="T1435" s="88">
        <v>0.73263624560216134</v>
      </c>
      <c r="U1435" s="88">
        <v>0.73014611498649085</v>
      </c>
      <c r="V1435" s="88">
        <v>0.73323354711846089</v>
      </c>
      <c r="W1435" s="88">
        <v>0.71067854714360246</v>
      </c>
      <c r="X1435" s="88">
        <v>0.72582480622625922</v>
      </c>
      <c r="Y1435" s="88">
        <v>0.70892280413204556</v>
      </c>
      <c r="Z1435" s="88">
        <v>0.70499644497494951</v>
      </c>
      <c r="AA1435" s="88">
        <v>0.71156591859247509</v>
      </c>
      <c r="AB1435" s="88">
        <v>0.70800808899951273</v>
      </c>
      <c r="AC1435" s="88">
        <v>0.67260768454953701</v>
      </c>
      <c r="AD1435" s="88">
        <v>0.66924464612678936</v>
      </c>
      <c r="AE1435" s="88">
        <v>0.66924464612678936</v>
      </c>
      <c r="AF1435" s="88">
        <v>0.66924464612678936</v>
      </c>
      <c r="AG1435" s="88">
        <v>0.66924464612678936</v>
      </c>
      <c r="AH1435" s="88">
        <v>0.66924464612678936</v>
      </c>
    </row>
    <row r="1436" spans="1:34" ht="14.25" x14ac:dyDescent="0.25">
      <c r="A1436" s="85" t="s">
        <v>10</v>
      </c>
      <c r="B1436" s="85" t="s">
        <v>292</v>
      </c>
      <c r="C1436" s="85" t="s">
        <v>394</v>
      </c>
      <c r="D1436" s="85" t="s">
        <v>406</v>
      </c>
      <c r="E1436" s="85" t="s">
        <v>94</v>
      </c>
      <c r="F1436" s="85" t="s">
        <v>94</v>
      </c>
      <c r="G1436" s="85" t="s">
        <v>414</v>
      </c>
      <c r="H1436" s="86" t="s">
        <v>18</v>
      </c>
      <c r="I1436" s="87">
        <v>298</v>
      </c>
      <c r="J1436" s="88">
        <v>0.18102637861517396</v>
      </c>
      <c r="K1436" s="88">
        <v>0.18774817815803349</v>
      </c>
      <c r="L1436" s="88">
        <v>0.19357967057925668</v>
      </c>
      <c r="M1436" s="88">
        <v>0.19693178466864764</v>
      </c>
      <c r="N1436" s="88">
        <v>0.17661826068340233</v>
      </c>
      <c r="O1436" s="88">
        <v>0.18487249313593931</v>
      </c>
      <c r="P1436" s="88">
        <v>0.19041475330416377</v>
      </c>
      <c r="Q1436" s="88">
        <v>0.18906741363131513</v>
      </c>
      <c r="R1436" s="88">
        <v>0.18391904810866946</v>
      </c>
      <c r="S1436" s="88">
        <v>0.18060783239049172</v>
      </c>
      <c r="T1436" s="88">
        <v>0.17497087730322622</v>
      </c>
      <c r="U1436" s="88">
        <v>0.17515430272902302</v>
      </c>
      <c r="V1436" s="88">
        <v>0.19241030915896248</v>
      </c>
      <c r="W1436" s="88">
        <v>0.17915097136498823</v>
      </c>
      <c r="X1436" s="88">
        <v>0.17274626884461425</v>
      </c>
      <c r="Y1436" s="88">
        <v>0.16872359316208951</v>
      </c>
      <c r="Z1436" s="88">
        <v>0.16778911987223502</v>
      </c>
      <c r="AA1436" s="88">
        <v>0.16935265427608251</v>
      </c>
      <c r="AB1436" s="88">
        <v>0.16850589100470209</v>
      </c>
      <c r="AC1436" s="88">
        <v>0.16008059645446698</v>
      </c>
      <c r="AD1436" s="88">
        <v>0.15928019347219463</v>
      </c>
      <c r="AE1436" s="88">
        <v>0.15928019347219463</v>
      </c>
      <c r="AF1436" s="88">
        <v>0.15928019347219463</v>
      </c>
      <c r="AG1436" s="88">
        <v>0.15928019347219463</v>
      </c>
      <c r="AH1436" s="88">
        <v>0.15928019347219463</v>
      </c>
    </row>
    <row r="1437" spans="1:34" ht="14.25" x14ac:dyDescent="0.25">
      <c r="A1437" s="85" t="s">
        <v>10</v>
      </c>
      <c r="B1437" s="85" t="s">
        <v>292</v>
      </c>
      <c r="C1437" s="85" t="s">
        <v>394</v>
      </c>
      <c r="D1437" s="85" t="s">
        <v>406</v>
      </c>
      <c r="E1437" s="85" t="s">
        <v>94</v>
      </c>
      <c r="F1437" s="85" t="s">
        <v>94</v>
      </c>
      <c r="G1437" s="85" t="s">
        <v>415</v>
      </c>
      <c r="H1437" s="86" t="s">
        <v>18</v>
      </c>
      <c r="I1437" s="87">
        <v>298</v>
      </c>
      <c r="J1437" s="88">
        <v>9.9247081129433729E-2</v>
      </c>
      <c r="K1437" s="88">
        <v>9.9179972190565166E-2</v>
      </c>
      <c r="L1437" s="88">
        <v>9.65452698185469E-2</v>
      </c>
      <c r="M1437" s="88">
        <v>9.1365177449570512E-2</v>
      </c>
      <c r="N1437" s="88">
        <v>8.3594754895416956E-2</v>
      </c>
      <c r="O1437" s="88">
        <v>7.9832931516559374E-2</v>
      </c>
      <c r="P1437" s="88">
        <v>8.2725815110829784E-2</v>
      </c>
      <c r="Q1437" s="88">
        <v>8.4653906947363397E-2</v>
      </c>
      <c r="R1437" s="88">
        <v>8.1124799712571957E-2</v>
      </c>
      <c r="S1437" s="88">
        <v>7.8816281427571827E-2</v>
      </c>
      <c r="T1437" s="88">
        <v>7.9715371349126721E-2</v>
      </c>
      <c r="U1437" s="88">
        <v>7.6279194737552E-2</v>
      </c>
      <c r="V1437" s="88">
        <v>7.5225300852446803E-2</v>
      </c>
      <c r="W1437" s="88">
        <v>6.5895089290870359E-2</v>
      </c>
      <c r="X1437" s="88">
        <v>5.7410384155691885E-2</v>
      </c>
      <c r="Y1437" s="88">
        <v>5.5544186561220184E-2</v>
      </c>
      <c r="Z1437" s="88">
        <v>5.5544186561220184E-2</v>
      </c>
      <c r="AA1437" s="88">
        <v>5.5544186561220184E-2</v>
      </c>
      <c r="AB1437" s="88">
        <v>5.5544186561220184E-2</v>
      </c>
      <c r="AC1437" s="88">
        <v>5.5544186561220184E-2</v>
      </c>
      <c r="AD1437" s="88">
        <v>5.5544186561220184E-2</v>
      </c>
      <c r="AE1437" s="88">
        <v>5.5544186561220184E-2</v>
      </c>
      <c r="AF1437" s="88">
        <v>5.5544186561220184E-2</v>
      </c>
      <c r="AG1437" s="88">
        <v>5.5544186561220184E-2</v>
      </c>
      <c r="AH1437" s="88">
        <v>5.5544186561220184E-2</v>
      </c>
    </row>
    <row r="1438" spans="1:34" ht="14.25" x14ac:dyDescent="0.25">
      <c r="A1438" s="85" t="s">
        <v>10</v>
      </c>
      <c r="B1438" s="85" t="s">
        <v>292</v>
      </c>
      <c r="C1438" s="85" t="s">
        <v>394</v>
      </c>
      <c r="D1438" s="85" t="s">
        <v>406</v>
      </c>
      <c r="E1438" s="85" t="s">
        <v>94</v>
      </c>
      <c r="F1438" s="85" t="s">
        <v>94</v>
      </c>
      <c r="G1438" s="85" t="s">
        <v>416</v>
      </c>
      <c r="H1438" s="86" t="s">
        <v>18</v>
      </c>
      <c r="I1438" s="87">
        <v>298</v>
      </c>
      <c r="J1438" s="88">
        <v>1.4170970658247036E-2</v>
      </c>
      <c r="K1438" s="88">
        <v>1.5484873012998645E-2</v>
      </c>
      <c r="L1438" s="88">
        <v>1.5453005666326238E-2</v>
      </c>
      <c r="M1438" s="88">
        <v>1.6207697344901073E-2</v>
      </c>
      <c r="N1438" s="88">
        <v>1.657343595450456E-2</v>
      </c>
      <c r="O1438" s="88">
        <v>1.7897367987703777E-2</v>
      </c>
      <c r="P1438" s="88">
        <v>1.7611180140860598E-2</v>
      </c>
      <c r="Q1438" s="88">
        <v>1.7003487116269672E-2</v>
      </c>
      <c r="R1438" s="88">
        <v>1.6962868527531351E-2</v>
      </c>
      <c r="S1438" s="88">
        <v>1.7730343961313275E-2</v>
      </c>
      <c r="T1438" s="88">
        <v>1.734877815051834E-2</v>
      </c>
      <c r="U1438" s="88">
        <v>1.7384905395202731E-2</v>
      </c>
      <c r="V1438" s="88">
        <v>1.727333955535891E-2</v>
      </c>
      <c r="W1438" s="88">
        <v>1.7045042694601206E-2</v>
      </c>
      <c r="X1438" s="88">
        <v>1.7283669917498988E-2</v>
      </c>
      <c r="Y1438" s="88">
        <v>1.7398782570858359E-2</v>
      </c>
      <c r="Z1438" s="88">
        <v>1.7398782570858359E-2</v>
      </c>
      <c r="AA1438" s="88">
        <v>1.7398782570858359E-2</v>
      </c>
      <c r="AB1438" s="88">
        <v>1.7398782570858359E-2</v>
      </c>
      <c r="AC1438" s="88">
        <v>1.7398782570858359E-2</v>
      </c>
      <c r="AD1438" s="88">
        <v>1.7398782570858359E-2</v>
      </c>
      <c r="AE1438" s="88">
        <v>1.7398782570858359E-2</v>
      </c>
      <c r="AF1438" s="88">
        <v>1.7398782570858359E-2</v>
      </c>
      <c r="AG1438" s="88">
        <v>1.7398782570858359E-2</v>
      </c>
      <c r="AH1438" s="88">
        <v>1.7398782570858359E-2</v>
      </c>
    </row>
    <row r="1439" spans="1:34" ht="14.25" x14ac:dyDescent="0.25">
      <c r="A1439" s="85" t="s">
        <v>10</v>
      </c>
      <c r="B1439" s="85" t="s">
        <v>292</v>
      </c>
      <c r="C1439" s="85" t="s">
        <v>394</v>
      </c>
      <c r="D1439" s="85" t="s">
        <v>406</v>
      </c>
      <c r="E1439" s="85" t="s">
        <v>94</v>
      </c>
      <c r="F1439" s="85" t="s">
        <v>94</v>
      </c>
      <c r="G1439" s="85" t="s">
        <v>417</v>
      </c>
      <c r="H1439" s="86" t="s">
        <v>18</v>
      </c>
      <c r="I1439" s="87">
        <v>298</v>
      </c>
      <c r="J1439" s="88">
        <v>2.9927233650091948E-3</v>
      </c>
      <c r="K1439" s="88">
        <v>2.2257246026377584E-3</v>
      </c>
      <c r="L1439" s="88">
        <v>3.1991610180338742E-3</v>
      </c>
      <c r="M1439" s="88">
        <v>2.9984713048700129E-3</v>
      </c>
      <c r="N1439" s="88">
        <v>3.1947987945064723E-3</v>
      </c>
      <c r="O1439" s="88">
        <v>3.163881862171012E-3</v>
      </c>
      <c r="P1439" s="88">
        <v>3.1665387426399066E-3</v>
      </c>
      <c r="Q1439" s="88">
        <v>3.5822001683575655E-3</v>
      </c>
      <c r="R1439" s="88">
        <v>1.8095826571063018E-3</v>
      </c>
      <c r="S1439" s="88">
        <v>2.5153803262449432E-3</v>
      </c>
      <c r="T1439" s="88">
        <v>2.3769938719293477E-3</v>
      </c>
      <c r="U1439" s="88">
        <v>2.5099500289596718E-3</v>
      </c>
      <c r="V1439" s="88">
        <v>2.4701608880679012E-3</v>
      </c>
      <c r="W1439" s="88">
        <v>2.2803115490420615E-3</v>
      </c>
      <c r="X1439" s="88">
        <v>2.530666890568108E-3</v>
      </c>
      <c r="Y1439" s="88">
        <v>2.1855759509451823E-3</v>
      </c>
      <c r="Z1439" s="88">
        <v>2.047539575096013E-3</v>
      </c>
      <c r="AA1439" s="88">
        <v>2.1855759509451823E-3</v>
      </c>
      <c r="AB1439" s="88">
        <v>2.3236123267943516E-3</v>
      </c>
      <c r="AC1439" s="88">
        <v>2.4386426400019928E-3</v>
      </c>
      <c r="AD1439" s="88">
        <v>2.2776002015112949E-3</v>
      </c>
      <c r="AE1439" s="88">
        <v>2.2776002015112949E-3</v>
      </c>
      <c r="AF1439" s="88">
        <v>2.2776002015112949E-3</v>
      </c>
      <c r="AG1439" s="88">
        <v>2.2776002015112949E-3</v>
      </c>
      <c r="AH1439" s="88">
        <v>2.2776002015112949E-3</v>
      </c>
    </row>
    <row r="1440" spans="1:34" ht="14.25" x14ac:dyDescent="0.25">
      <c r="A1440" s="85" t="s">
        <v>10</v>
      </c>
      <c r="B1440" s="85" t="s">
        <v>292</v>
      </c>
      <c r="C1440" s="85" t="s">
        <v>394</v>
      </c>
      <c r="D1440" s="85" t="s">
        <v>406</v>
      </c>
      <c r="E1440" s="85" t="s">
        <v>94</v>
      </c>
      <c r="F1440" s="85" t="s">
        <v>94</v>
      </c>
      <c r="G1440" s="85" t="s">
        <v>418</v>
      </c>
      <c r="H1440" s="86" t="s">
        <v>18</v>
      </c>
      <c r="I1440" s="87">
        <v>298</v>
      </c>
      <c r="J1440" s="88">
        <v>0.99580074693139931</v>
      </c>
      <c r="K1440" s="88">
        <v>0.98659935656030262</v>
      </c>
      <c r="L1440" s="88">
        <v>0.98068991998586519</v>
      </c>
      <c r="M1440" s="88">
        <v>0.96928057669963319</v>
      </c>
      <c r="N1440" s="88">
        <v>0.96728965882535323</v>
      </c>
      <c r="O1440" s="88">
        <v>0.9955224158538134</v>
      </c>
      <c r="P1440" s="88">
        <v>0.96407872878193168</v>
      </c>
      <c r="Q1440" s="88">
        <v>0.82647261575770614</v>
      </c>
      <c r="R1440" s="88">
        <v>0.79785882541172648</v>
      </c>
      <c r="S1440" s="88">
        <v>0.7966875464970361</v>
      </c>
      <c r="T1440" s="88">
        <v>0.78727620369708529</v>
      </c>
      <c r="U1440" s="88">
        <v>0.76454944910295919</v>
      </c>
      <c r="V1440" s="88">
        <v>0.77826993326301941</v>
      </c>
      <c r="W1440" s="88">
        <v>0.76697756743713585</v>
      </c>
      <c r="X1440" s="88">
        <v>0.76708385940560475</v>
      </c>
      <c r="Y1440" s="88">
        <v>0.71449422398077878</v>
      </c>
      <c r="Z1440" s="88">
        <v>0.71449422398077878</v>
      </c>
      <c r="AA1440" s="88">
        <v>0.71449422398077878</v>
      </c>
      <c r="AB1440" s="88">
        <v>0.71449422398077878</v>
      </c>
      <c r="AC1440" s="88">
        <v>0.71449422398077878</v>
      </c>
      <c r="AD1440" s="88">
        <v>0.71449422398077878</v>
      </c>
      <c r="AE1440" s="88">
        <v>0.71449422398077878</v>
      </c>
      <c r="AF1440" s="88">
        <v>0.71449422398077878</v>
      </c>
      <c r="AG1440" s="88">
        <v>0.71449422398077878</v>
      </c>
      <c r="AH1440" s="88">
        <v>0.71449422398077878</v>
      </c>
    </row>
    <row r="1441" spans="1:34" ht="14.25" x14ac:dyDescent="0.25">
      <c r="A1441" s="85" t="s">
        <v>10</v>
      </c>
      <c r="B1441" s="85" t="s">
        <v>292</v>
      </c>
      <c r="C1441" s="85" t="s">
        <v>394</v>
      </c>
      <c r="D1441" s="85" t="s">
        <v>406</v>
      </c>
      <c r="E1441" s="85" t="s">
        <v>94</v>
      </c>
      <c r="F1441" s="85" t="s">
        <v>94</v>
      </c>
      <c r="G1441" s="85" t="s">
        <v>419</v>
      </c>
      <c r="H1441" s="86" t="s">
        <v>18</v>
      </c>
      <c r="I1441" s="87">
        <v>298</v>
      </c>
      <c r="J1441" s="88">
        <v>0.25177979227069974</v>
      </c>
      <c r="K1441" s="88">
        <v>0.25236872440281344</v>
      </c>
      <c r="L1441" s="88">
        <v>0.27089519473702689</v>
      </c>
      <c r="M1441" s="88">
        <v>0.27365585058145231</v>
      </c>
      <c r="N1441" s="88">
        <v>0.26298762038194889</v>
      </c>
      <c r="O1441" s="88">
        <v>0.2671000269778096</v>
      </c>
      <c r="P1441" s="88">
        <v>0.27063801629651901</v>
      </c>
      <c r="Q1441" s="88">
        <v>0.28053667328714155</v>
      </c>
      <c r="R1441" s="88">
        <v>0.27201308806122443</v>
      </c>
      <c r="S1441" s="88">
        <v>0.26502870326442757</v>
      </c>
      <c r="T1441" s="88">
        <v>0.27224602214989324</v>
      </c>
      <c r="U1441" s="88">
        <v>0.27132069507411816</v>
      </c>
      <c r="V1441" s="88">
        <v>0.27246797808343276</v>
      </c>
      <c r="W1441" s="88">
        <v>0.26408658955726372</v>
      </c>
      <c r="X1441" s="88">
        <v>0.26971490621571037</v>
      </c>
      <c r="Y1441" s="88">
        <v>0.26343415930461905</v>
      </c>
      <c r="Z1441" s="88">
        <v>0.26197513285258667</v>
      </c>
      <c r="AA1441" s="88">
        <v>0.26441633484160382</v>
      </c>
      <c r="AB1441" s="88">
        <v>0.26309425316739576</v>
      </c>
      <c r="AC1441" s="88">
        <v>0.24993954050902595</v>
      </c>
      <c r="AD1441" s="88">
        <v>0.24868984280648079</v>
      </c>
      <c r="AE1441" s="88">
        <v>0.24868984280648079</v>
      </c>
      <c r="AF1441" s="88">
        <v>0.24868984280648079</v>
      </c>
      <c r="AG1441" s="88">
        <v>0.24868984280648079</v>
      </c>
      <c r="AH1441" s="88">
        <v>0.24868984280648079</v>
      </c>
    </row>
    <row r="1442" spans="1:34" ht="14.25" x14ac:dyDescent="0.25">
      <c r="A1442" s="85" t="s">
        <v>10</v>
      </c>
      <c r="B1442" s="85" t="s">
        <v>292</v>
      </c>
      <c r="C1442" s="85" t="s">
        <v>394</v>
      </c>
      <c r="D1442" s="85" t="s">
        <v>406</v>
      </c>
      <c r="E1442" s="85" t="s">
        <v>94</v>
      </c>
      <c r="F1442" s="85" t="s">
        <v>94</v>
      </c>
      <c r="G1442" s="85" t="s">
        <v>420</v>
      </c>
      <c r="H1442" s="86" t="s">
        <v>18</v>
      </c>
      <c r="I1442" s="87">
        <v>298</v>
      </c>
      <c r="J1442" s="88">
        <v>5.5004426376157781E-2</v>
      </c>
      <c r="K1442" s="88">
        <v>5.6508159964103737E-2</v>
      </c>
      <c r="L1442" s="88">
        <v>5.7709113558047094E-2</v>
      </c>
      <c r="M1442" s="88">
        <v>5.8708430955712453E-2</v>
      </c>
      <c r="N1442" s="88">
        <v>5.2652653203220309E-2</v>
      </c>
      <c r="O1442" s="88">
        <v>5.5113368403905245E-2</v>
      </c>
      <c r="P1442" s="88">
        <v>5.6765602445110343E-2</v>
      </c>
      <c r="Q1442" s="88">
        <v>5.6363939512484029E-2</v>
      </c>
      <c r="R1442" s="88">
        <v>5.4829131597501836E-2</v>
      </c>
      <c r="S1442" s="88">
        <v>5.3842006641024238E-2</v>
      </c>
      <c r="T1442" s="88">
        <v>5.2161542570188582E-2</v>
      </c>
      <c r="U1442" s="88">
        <v>5.2216224545289937E-2</v>
      </c>
      <c r="V1442" s="88">
        <v>5.7360508713373885E-2</v>
      </c>
      <c r="W1442" s="88">
        <v>5.3407693688080876E-2</v>
      </c>
      <c r="X1442" s="88">
        <v>5.1498352154707182E-2</v>
      </c>
      <c r="Y1442" s="88">
        <v>5.1498352154707182E-2</v>
      </c>
      <c r="Z1442" s="88">
        <v>5.1213129242735043E-2</v>
      </c>
      <c r="AA1442" s="88">
        <v>5.1690356190231268E-2</v>
      </c>
      <c r="AB1442" s="88">
        <v>5.143190440928011E-2</v>
      </c>
      <c r="AC1442" s="88">
        <v>4.8860309188816106E-2</v>
      </c>
      <c r="AD1442" s="88">
        <v>4.8616007642872029E-2</v>
      </c>
      <c r="AE1442" s="88">
        <v>4.8616007642872029E-2</v>
      </c>
      <c r="AF1442" s="88">
        <v>4.8616007642872029E-2</v>
      </c>
      <c r="AG1442" s="88">
        <v>4.8616007642872029E-2</v>
      </c>
      <c r="AH1442" s="88">
        <v>4.8616007642872029E-2</v>
      </c>
    </row>
    <row r="1443" spans="1:34" ht="14.25" x14ac:dyDescent="0.25">
      <c r="A1443" s="85" t="s">
        <v>10</v>
      </c>
      <c r="B1443" s="85" t="s">
        <v>292</v>
      </c>
      <c r="C1443" s="85" t="s">
        <v>394</v>
      </c>
      <c r="D1443" s="85" t="s">
        <v>406</v>
      </c>
      <c r="E1443" s="85" t="s">
        <v>94</v>
      </c>
      <c r="F1443" s="85" t="s">
        <v>94</v>
      </c>
      <c r="G1443" s="85" t="s">
        <v>421</v>
      </c>
      <c r="H1443" s="86" t="s">
        <v>18</v>
      </c>
      <c r="I1443" s="87">
        <v>298</v>
      </c>
      <c r="J1443" s="88">
        <v>1.5418233520056493E-3</v>
      </c>
      <c r="K1443" s="88">
        <v>1.5630399847720174E-3</v>
      </c>
      <c r="L1443" s="88">
        <v>1.5203903702917551E-3</v>
      </c>
      <c r="M1443" s="88">
        <v>1.4564641571327176E-3</v>
      </c>
      <c r="N1443" s="88">
        <v>1.3264713527833464E-3</v>
      </c>
      <c r="O1443" s="88">
        <v>1.215179935834405E-3</v>
      </c>
      <c r="P1443" s="88">
        <v>1.3130123001505861E-3</v>
      </c>
      <c r="Q1443" s="88">
        <v>1.2581186520746767E-3</v>
      </c>
      <c r="R1443" s="88">
        <v>1.1965672409568696E-3</v>
      </c>
      <c r="S1443" s="88">
        <v>1.1586013912904321E-3</v>
      </c>
      <c r="T1443" s="88">
        <v>1.1740408133602005E-3</v>
      </c>
      <c r="U1443" s="88">
        <v>1.0466501386288841E-3</v>
      </c>
      <c r="V1443" s="88">
        <v>1.047325677084258E-3</v>
      </c>
      <c r="W1443" s="88">
        <v>9.251732755366606E-4</v>
      </c>
      <c r="X1443" s="88">
        <v>8.2660245182279257E-4</v>
      </c>
      <c r="Y1443" s="88">
        <v>7.9973268723468696E-4</v>
      </c>
      <c r="Z1443" s="88">
        <v>7.9973268723468696E-4</v>
      </c>
      <c r="AA1443" s="88">
        <v>7.9973268723468696E-4</v>
      </c>
      <c r="AB1443" s="88">
        <v>7.9973268723468696E-4</v>
      </c>
      <c r="AC1443" s="88">
        <v>7.9973268723468696E-4</v>
      </c>
      <c r="AD1443" s="88">
        <v>7.9973268723468696E-4</v>
      </c>
      <c r="AE1443" s="88">
        <v>7.9973268723468696E-4</v>
      </c>
      <c r="AF1443" s="88">
        <v>7.9973268723468696E-4</v>
      </c>
      <c r="AG1443" s="88">
        <v>7.9973268723468696E-4</v>
      </c>
      <c r="AH1443" s="88">
        <v>7.9973268723468696E-4</v>
      </c>
    </row>
    <row r="1444" spans="1:34" ht="14.25" x14ac:dyDescent="0.25">
      <c r="A1444" s="85" t="s">
        <v>10</v>
      </c>
      <c r="B1444" s="85" t="s">
        <v>292</v>
      </c>
      <c r="C1444" s="85" t="s">
        <v>394</v>
      </c>
      <c r="D1444" s="85" t="s">
        <v>406</v>
      </c>
      <c r="E1444" s="85" t="s">
        <v>94</v>
      </c>
      <c r="F1444" s="85" t="s">
        <v>94</v>
      </c>
      <c r="G1444" s="85" t="s">
        <v>422</v>
      </c>
      <c r="H1444" s="86" t="s">
        <v>18</v>
      </c>
      <c r="I1444" s="87">
        <v>298</v>
      </c>
      <c r="J1444" s="88">
        <v>0.11455920035816701</v>
      </c>
      <c r="K1444" s="88">
        <v>0.11591618185707676</v>
      </c>
      <c r="L1444" s="88">
        <v>0.12067471089866511</v>
      </c>
      <c r="M1444" s="88">
        <v>0.13310067450243593</v>
      </c>
      <c r="N1444" s="88">
        <v>0.14386128490823932</v>
      </c>
      <c r="O1444" s="88">
        <v>0.15930987430458682</v>
      </c>
      <c r="P1444" s="88">
        <v>0.15970071218492551</v>
      </c>
      <c r="Q1444" s="88">
        <v>0.15585620417914742</v>
      </c>
      <c r="R1444" s="88">
        <v>0.15364344613200634</v>
      </c>
      <c r="S1444" s="88">
        <v>0.15913182909629423</v>
      </c>
      <c r="T1444" s="88">
        <v>0.16003002546927181</v>
      </c>
      <c r="U1444" s="88">
        <v>0.16172480787140772</v>
      </c>
      <c r="V1444" s="88">
        <v>0.16144462460834064</v>
      </c>
      <c r="W1444" s="88">
        <v>0.16080071436588375</v>
      </c>
      <c r="X1444" s="88">
        <v>0.16161171204098598</v>
      </c>
      <c r="Y1444" s="88">
        <v>0.16268807794451182</v>
      </c>
      <c r="Z1444" s="88">
        <v>0.16268807794451182</v>
      </c>
      <c r="AA1444" s="88">
        <v>0.16268807794451182</v>
      </c>
      <c r="AB1444" s="88">
        <v>0.16268807794451182</v>
      </c>
      <c r="AC1444" s="88">
        <v>0.16268807794451182</v>
      </c>
      <c r="AD1444" s="88">
        <v>0.16268807794451182</v>
      </c>
      <c r="AE1444" s="88">
        <v>0.16268807794451182</v>
      </c>
      <c r="AF1444" s="88">
        <v>0.16268807794451182</v>
      </c>
      <c r="AG1444" s="88">
        <v>0.16268807794451182</v>
      </c>
      <c r="AH1444" s="88">
        <v>0.16268807794451182</v>
      </c>
    </row>
    <row r="1445" spans="1:34" ht="14.25" x14ac:dyDescent="0.25">
      <c r="A1445" s="85" t="s">
        <v>10</v>
      </c>
      <c r="B1445" s="85" t="s">
        <v>292</v>
      </c>
      <c r="C1445" s="85" t="s">
        <v>394</v>
      </c>
      <c r="D1445" s="85" t="s">
        <v>406</v>
      </c>
      <c r="E1445" s="85" t="s">
        <v>94</v>
      </c>
      <c r="F1445" s="85" t="s">
        <v>94</v>
      </c>
      <c r="G1445" s="85" t="s">
        <v>423</v>
      </c>
      <c r="H1445" s="86" t="s">
        <v>18</v>
      </c>
      <c r="I1445" s="87">
        <v>298</v>
      </c>
      <c r="J1445" s="88">
        <v>1.5317093021356195E-3</v>
      </c>
      <c r="K1445" s="88">
        <v>1.2217220342770469E-3</v>
      </c>
      <c r="L1445" s="88">
        <v>1.8766823305404402E-3</v>
      </c>
      <c r="M1445" s="88">
        <v>1.6646302871875078E-3</v>
      </c>
      <c r="N1445" s="88">
        <v>1.6742355674644693E-3</v>
      </c>
      <c r="O1445" s="88">
        <v>1.5606907414269522E-3</v>
      </c>
      <c r="P1445" s="88">
        <v>1.4656431302118309E-3</v>
      </c>
      <c r="Q1445" s="88">
        <v>1.550213191474515E-3</v>
      </c>
      <c r="R1445" s="88">
        <v>7.8310501207862096E-4</v>
      </c>
      <c r="S1445" s="88">
        <v>1.0885421193836419E-3</v>
      </c>
      <c r="T1445" s="88">
        <v>1.0286547605206713E-3</v>
      </c>
      <c r="U1445" s="88">
        <v>1.0861921338748428E-3</v>
      </c>
      <c r="V1445" s="88">
        <v>1.0689732046724209E-3</v>
      </c>
      <c r="W1445" s="88">
        <v>9.868150516048539E-4</v>
      </c>
      <c r="X1445" s="88">
        <v>1.0951574486651851E-3</v>
      </c>
      <c r="Y1445" s="88">
        <v>9.4581779657447874E-4</v>
      </c>
      <c r="Z1445" s="88">
        <v>8.8608193573819606E-4</v>
      </c>
      <c r="AA1445" s="88">
        <v>9.4581779657447874E-4</v>
      </c>
      <c r="AB1445" s="88">
        <v>1.0055536574107616E-3</v>
      </c>
      <c r="AC1445" s="88">
        <v>1.0553335414409974E-3</v>
      </c>
      <c r="AD1445" s="88">
        <v>9.8564170379866734E-4</v>
      </c>
      <c r="AE1445" s="88">
        <v>9.8564170379866734E-4</v>
      </c>
      <c r="AF1445" s="88">
        <v>9.8564170379866734E-4</v>
      </c>
      <c r="AG1445" s="88">
        <v>9.8564170379866734E-4</v>
      </c>
      <c r="AH1445" s="88">
        <v>9.8564170379866734E-4</v>
      </c>
    </row>
    <row r="1446" spans="1:34" ht="14.25" x14ac:dyDescent="0.25">
      <c r="A1446" s="85" t="s">
        <v>10</v>
      </c>
      <c r="B1446" s="85" t="s">
        <v>292</v>
      </c>
      <c r="C1446" s="85" t="s">
        <v>394</v>
      </c>
      <c r="D1446" s="85" t="s">
        <v>406</v>
      </c>
      <c r="E1446" s="85" t="s">
        <v>94</v>
      </c>
      <c r="F1446" s="85" t="s">
        <v>94</v>
      </c>
      <c r="G1446" s="85" t="s">
        <v>424</v>
      </c>
      <c r="H1446" s="86" t="s">
        <v>18</v>
      </c>
      <c r="I1446" s="87">
        <v>298</v>
      </c>
      <c r="J1446" s="88">
        <v>0.55647745117926384</v>
      </c>
      <c r="K1446" s="88">
        <v>0.56485561902722459</v>
      </c>
      <c r="L1446" s="88">
        <v>0.57182038522765577</v>
      </c>
      <c r="M1446" s="88">
        <v>0.57919578896831447</v>
      </c>
      <c r="N1446" s="88">
        <v>0.58515055703223728</v>
      </c>
      <c r="O1446" s="88">
        <v>0.58896097553375937</v>
      </c>
      <c r="P1446" s="88">
        <v>0.59323658139302959</v>
      </c>
      <c r="Q1446" s="88">
        <v>0.59823996005027891</v>
      </c>
      <c r="R1446" s="88">
        <v>0.60321037641155295</v>
      </c>
      <c r="S1446" s="88">
        <v>0.60682709641612032</v>
      </c>
      <c r="T1446" s="88">
        <v>0.61156905166045405</v>
      </c>
      <c r="U1446" s="88">
        <v>0.61737149594650143</v>
      </c>
      <c r="V1446" s="88">
        <v>0.62337051924792009</v>
      </c>
      <c r="W1446" s="88">
        <v>0.6282995608901154</v>
      </c>
      <c r="X1446" s="88">
        <v>0.63347906033534351</v>
      </c>
      <c r="Y1446" s="88">
        <v>0.63841324108425979</v>
      </c>
      <c r="Z1446" s="88">
        <v>0.6424593547319285</v>
      </c>
      <c r="AA1446" s="88">
        <v>0.64629062425880945</v>
      </c>
      <c r="AB1446" s="88">
        <v>0.64926801647406163</v>
      </c>
      <c r="AC1446" s="88">
        <v>0.65075485497464058</v>
      </c>
      <c r="AD1446" s="88">
        <v>0.65110221930918799</v>
      </c>
      <c r="AE1446" s="88">
        <v>0.65110221930918799</v>
      </c>
      <c r="AF1446" s="88">
        <v>0.65110221930918799</v>
      </c>
      <c r="AG1446" s="88">
        <v>0.65110221930918799</v>
      </c>
      <c r="AH1446" s="88">
        <v>0.65110221930918799</v>
      </c>
    </row>
    <row r="1447" spans="1:34" ht="14.25" x14ac:dyDescent="0.25">
      <c r="A1447" s="85" t="s">
        <v>10</v>
      </c>
      <c r="B1447" s="85" t="s">
        <v>292</v>
      </c>
      <c r="C1447" s="85" t="s">
        <v>394</v>
      </c>
      <c r="D1447" s="85" t="s">
        <v>425</v>
      </c>
      <c r="E1447" s="85" t="s">
        <v>94</v>
      </c>
      <c r="F1447" s="85" t="s">
        <v>94</v>
      </c>
      <c r="G1447" s="85" t="s">
        <v>407</v>
      </c>
      <c r="H1447" s="86" t="s">
        <v>18</v>
      </c>
      <c r="I1447" s="87">
        <v>298</v>
      </c>
      <c r="J1447" s="88">
        <v>0.12273277827996988</v>
      </c>
      <c r="K1447" s="88">
        <v>0.12458060843858111</v>
      </c>
      <c r="L1447" s="88">
        <v>0.12611670860587071</v>
      </c>
      <c r="M1447" s="88">
        <v>0.12774337611972819</v>
      </c>
      <c r="N1447" s="88">
        <v>0.1290567181553296</v>
      </c>
      <c r="O1447" s="88">
        <v>0.1298971174349593</v>
      </c>
      <c r="P1447" s="88">
        <v>0.13084011518774566</v>
      </c>
      <c r="Q1447" s="88">
        <v>0.13194362542358648</v>
      </c>
      <c r="R1447" s="88">
        <v>0.13303986572574902</v>
      </c>
      <c r="S1447" s="88">
        <v>0.13383754421834673</v>
      </c>
      <c r="T1447" s="88">
        <v>0.134883396732915</v>
      </c>
      <c r="U1447" s="88">
        <v>0.13616314330042126</v>
      </c>
      <c r="V1447" s="88">
        <v>0.13748624596197406</v>
      </c>
      <c r="W1447" s="88">
        <v>0.13857336094519987</v>
      </c>
      <c r="X1447" s="88">
        <v>0.13971571515140402</v>
      </c>
      <c r="Y1447" s="88">
        <v>0.14080396358009906</v>
      </c>
      <c r="Z1447" s="88">
        <v>0.14169634613425738</v>
      </c>
      <c r="AA1447" s="88">
        <v>0.14254134417034497</v>
      </c>
      <c r="AB1447" s="88">
        <v>0.14319801699299517</v>
      </c>
      <c r="AC1447" s="88">
        <v>0.14352594370348981</v>
      </c>
      <c r="AD1447" s="88">
        <v>0.14360255595393057</v>
      </c>
      <c r="AE1447" s="88">
        <v>0.14360255595393057</v>
      </c>
      <c r="AF1447" s="88">
        <v>0.14360255595393057</v>
      </c>
      <c r="AG1447" s="88">
        <v>0.14360255595393057</v>
      </c>
      <c r="AH1447" s="88">
        <v>0.14360255595393057</v>
      </c>
    </row>
    <row r="1448" spans="1:34" ht="14.25" x14ac:dyDescent="0.25">
      <c r="A1448" s="85" t="s">
        <v>10</v>
      </c>
      <c r="B1448" s="85" t="s">
        <v>292</v>
      </c>
      <c r="C1448" s="85" t="s">
        <v>394</v>
      </c>
      <c r="D1448" s="85" t="s">
        <v>425</v>
      </c>
      <c r="E1448" s="85" t="s">
        <v>94</v>
      </c>
      <c r="F1448" s="85" t="s">
        <v>94</v>
      </c>
      <c r="G1448" s="85" t="s">
        <v>409</v>
      </c>
      <c r="H1448" s="86" t="s">
        <v>18</v>
      </c>
      <c r="I1448" s="87">
        <v>298</v>
      </c>
      <c r="J1448" s="88">
        <v>1.7806032047559234E-2</v>
      </c>
      <c r="K1448" s="88">
        <v>5.4678093138743828E-3</v>
      </c>
      <c r="L1448" s="88">
        <v>8.5925296579868159E-3</v>
      </c>
      <c r="M1448" s="88">
        <v>1.146272338828073E-2</v>
      </c>
      <c r="N1448" s="88">
        <v>4.3630555007046498E-3</v>
      </c>
      <c r="O1448" s="88">
        <v>6.424540557305688E-3</v>
      </c>
      <c r="P1448" s="88">
        <v>4.1319958796495427E-3</v>
      </c>
      <c r="Q1448" s="88">
        <v>1.6156121940962605E-3</v>
      </c>
      <c r="R1448" s="88">
        <v>5.8631378842733577E-3</v>
      </c>
      <c r="S1448" s="88">
        <v>1.2018710601444582E-2</v>
      </c>
      <c r="T1448" s="88">
        <v>1.209452703960329E-4</v>
      </c>
      <c r="U1448" s="88">
        <v>3.3395335855621034E-4</v>
      </c>
      <c r="V1448" s="88">
        <v>9.35791465273186E-3</v>
      </c>
      <c r="W1448" s="88">
        <v>1.4656039557393898E-2</v>
      </c>
      <c r="X1448" s="88">
        <v>1.2054813667234444E-2</v>
      </c>
      <c r="Y1448" s="88">
        <v>1.1782235520520996E-2</v>
      </c>
      <c r="Z1448" s="88">
        <v>8.7640192204886547E-3</v>
      </c>
      <c r="AA1448" s="88">
        <v>3.0270615511508593E-2</v>
      </c>
      <c r="AB1448" s="88">
        <v>2.2549974892346912E-2</v>
      </c>
      <c r="AC1448" s="88">
        <v>2.5773978667381459E-2</v>
      </c>
      <c r="AD1448" s="88">
        <v>2.1945248540366752E-2</v>
      </c>
      <c r="AE1448" s="88">
        <v>2.1945248540366752E-2</v>
      </c>
      <c r="AF1448" s="88">
        <v>2.1945248540366752E-2</v>
      </c>
      <c r="AG1448" s="88">
        <v>2.1945248540366752E-2</v>
      </c>
      <c r="AH1448" s="88">
        <v>2.1945248540366752E-2</v>
      </c>
    </row>
    <row r="1449" spans="1:34" ht="14.25" x14ac:dyDescent="0.25">
      <c r="A1449" s="85" t="s">
        <v>10</v>
      </c>
      <c r="B1449" s="85" t="s">
        <v>292</v>
      </c>
      <c r="C1449" s="85" t="s">
        <v>394</v>
      </c>
      <c r="D1449" s="85" t="s">
        <v>425</v>
      </c>
      <c r="E1449" s="85" t="s">
        <v>94</v>
      </c>
      <c r="F1449" s="85" t="s">
        <v>94</v>
      </c>
      <c r="G1449" s="85" t="s">
        <v>410</v>
      </c>
      <c r="H1449" s="86" t="s">
        <v>18</v>
      </c>
      <c r="I1449" s="87">
        <v>298</v>
      </c>
      <c r="J1449" s="88">
        <v>0.73601898022777723</v>
      </c>
      <c r="K1449" s="88">
        <v>0.71048898996265963</v>
      </c>
      <c r="L1449" s="88">
        <v>0.72596905979191206</v>
      </c>
      <c r="M1449" s="88">
        <v>0.71585346671918271</v>
      </c>
      <c r="N1449" s="88">
        <v>0.7120799402953738</v>
      </c>
      <c r="O1449" s="88">
        <v>0.69973846867807588</v>
      </c>
      <c r="P1449" s="88">
        <v>0.67429711832462813</v>
      </c>
      <c r="Q1449" s="88">
        <v>0.69317156059993956</v>
      </c>
      <c r="R1449" s="88">
        <v>0.7070768014154809</v>
      </c>
      <c r="S1449" s="88">
        <v>0.67539620750357976</v>
      </c>
      <c r="T1449" s="88">
        <v>0.69636986788123612</v>
      </c>
      <c r="U1449" s="88">
        <v>0.73985072355842807</v>
      </c>
      <c r="V1449" s="88">
        <v>0.74107260375356887</v>
      </c>
      <c r="W1449" s="88">
        <v>0.69877193068927101</v>
      </c>
      <c r="X1449" s="88">
        <v>0.63356033337511553</v>
      </c>
      <c r="Y1449" s="88">
        <v>0.60900387535178846</v>
      </c>
      <c r="Z1449" s="88">
        <v>0.63794577033236055</v>
      </c>
      <c r="AA1449" s="88">
        <v>0.68293164251331362</v>
      </c>
      <c r="AB1449" s="88">
        <v>0.66135767402175227</v>
      </c>
      <c r="AC1449" s="88">
        <v>0.68311610864416694</v>
      </c>
      <c r="AD1449" s="88">
        <v>0.69774121155255098</v>
      </c>
      <c r="AE1449" s="88">
        <v>0.69774121155255098</v>
      </c>
      <c r="AF1449" s="88">
        <v>0.69774121155255098</v>
      </c>
      <c r="AG1449" s="88">
        <v>0.69774121155255098</v>
      </c>
      <c r="AH1449" s="88">
        <v>0.69774121155255098</v>
      </c>
    </row>
    <row r="1450" spans="1:34" ht="14.25" x14ac:dyDescent="0.25">
      <c r="A1450" s="85" t="s">
        <v>10</v>
      </c>
      <c r="B1450" s="85" t="s">
        <v>292</v>
      </c>
      <c r="C1450" s="85" t="s">
        <v>394</v>
      </c>
      <c r="D1450" s="85" t="s">
        <v>425</v>
      </c>
      <c r="E1450" s="85" t="s">
        <v>94</v>
      </c>
      <c r="F1450" s="85" t="s">
        <v>94</v>
      </c>
      <c r="G1450" s="85" t="s">
        <v>424</v>
      </c>
      <c r="H1450" s="86" t="s">
        <v>18</v>
      </c>
      <c r="I1450" s="87">
        <v>298</v>
      </c>
      <c r="J1450" s="88">
        <v>0.18085517163326073</v>
      </c>
      <c r="K1450" s="88">
        <v>0.183578076183848</v>
      </c>
      <c r="L1450" s="88">
        <v>0.18584162519898814</v>
      </c>
      <c r="M1450" s="88">
        <v>0.18823863141470221</v>
      </c>
      <c r="N1450" s="88">
        <v>0.19017393103547708</v>
      </c>
      <c r="O1450" s="88">
        <v>0.19141231704847178</v>
      </c>
      <c r="P1450" s="88">
        <v>0.19280188895273456</v>
      </c>
      <c r="Q1450" s="88">
        <v>0.19442798701634062</v>
      </c>
      <c r="R1450" s="88">
        <v>0.19604337233375474</v>
      </c>
      <c r="S1450" s="88">
        <v>0.19721880633523914</v>
      </c>
      <c r="T1450" s="88">
        <v>0.19875994178964757</v>
      </c>
      <c r="U1450" s="88">
        <v>0.20064573618261294</v>
      </c>
      <c r="V1450" s="88">
        <v>0.20259541875557405</v>
      </c>
      <c r="W1450" s="88">
        <v>0.20419735728928748</v>
      </c>
      <c r="X1450" s="88">
        <v>0.20588069460898664</v>
      </c>
      <c r="Y1450" s="88">
        <v>0.20748430335238438</v>
      </c>
      <c r="Z1450" s="88">
        <v>0.20879929028787678</v>
      </c>
      <c r="AA1450" s="88">
        <v>0.21004445288411303</v>
      </c>
      <c r="AB1450" s="88">
        <v>0.21101210535407003</v>
      </c>
      <c r="AC1450" s="88">
        <v>0.21149532786675818</v>
      </c>
      <c r="AD1450" s="88">
        <v>0.21160822127548606</v>
      </c>
      <c r="AE1450" s="88">
        <v>0.21160822127548606</v>
      </c>
      <c r="AF1450" s="88">
        <v>0.21160822127548606</v>
      </c>
      <c r="AG1450" s="88">
        <v>0.21160822127548606</v>
      </c>
      <c r="AH1450" s="88">
        <v>0.21160822127548606</v>
      </c>
    </row>
    <row r="1451" spans="1:34" ht="14.25" x14ac:dyDescent="0.25">
      <c r="A1451" s="85" t="s">
        <v>10</v>
      </c>
      <c r="B1451" s="85" t="s">
        <v>292</v>
      </c>
      <c r="C1451" s="85" t="s">
        <v>394</v>
      </c>
      <c r="D1451" s="85" t="s">
        <v>466</v>
      </c>
      <c r="E1451" s="85" t="s">
        <v>94</v>
      </c>
      <c r="F1451" s="85" t="s">
        <v>94</v>
      </c>
      <c r="G1451" s="85" t="s">
        <v>412</v>
      </c>
      <c r="H1451" s="86" t="s">
        <v>18</v>
      </c>
      <c r="I1451" s="87">
        <v>298</v>
      </c>
      <c r="J1451" s="88">
        <v>2.9504709649760093E-2</v>
      </c>
      <c r="K1451" s="88">
        <v>2.993376952820103E-2</v>
      </c>
      <c r="L1451" s="88">
        <v>3.3382318687412996E-2</v>
      </c>
      <c r="M1451" s="88">
        <v>3.6769974819411577E-2</v>
      </c>
      <c r="N1451" s="88">
        <v>3.4737326506990011E-2</v>
      </c>
      <c r="O1451" s="88">
        <v>3.6522485957729493E-2</v>
      </c>
      <c r="P1451" s="88">
        <v>3.9294729391490237E-2</v>
      </c>
      <c r="Q1451" s="88">
        <v>3.8471180723535753E-2</v>
      </c>
      <c r="R1451" s="88">
        <v>3.7854374802608663E-2</v>
      </c>
      <c r="S1451" s="88">
        <v>3.5735027607720488E-2</v>
      </c>
      <c r="T1451" s="88">
        <v>3.4512960388189705E-2</v>
      </c>
      <c r="U1451" s="88">
        <v>3.4543841603340848E-2</v>
      </c>
      <c r="V1451" s="88">
        <v>3.6068119177893133E-2</v>
      </c>
      <c r="W1451" s="88">
        <v>3.6167632252603374E-2</v>
      </c>
      <c r="X1451" s="88">
        <v>3.9862598062448559E-2</v>
      </c>
      <c r="Y1451" s="88">
        <v>3.7129703251162924E-2</v>
      </c>
      <c r="Z1451" s="88">
        <v>3.7129703251162924E-2</v>
      </c>
      <c r="AA1451" s="88">
        <v>3.7129703251162924E-2</v>
      </c>
      <c r="AB1451" s="88">
        <v>3.7129703251162924E-2</v>
      </c>
      <c r="AC1451" s="88">
        <v>3.7129703251162924E-2</v>
      </c>
      <c r="AD1451" s="88">
        <v>3.7129703251162924E-2</v>
      </c>
      <c r="AE1451" s="88">
        <v>3.7129703251162924E-2</v>
      </c>
      <c r="AF1451" s="88">
        <v>3.7129703251162924E-2</v>
      </c>
      <c r="AG1451" s="88">
        <v>3.7129703251162924E-2</v>
      </c>
      <c r="AH1451" s="88">
        <v>3.7129703251162924E-2</v>
      </c>
    </row>
    <row r="1452" spans="1:34" ht="14.25" x14ac:dyDescent="0.25">
      <c r="A1452" s="85" t="s">
        <v>10</v>
      </c>
      <c r="B1452" s="85" t="s">
        <v>292</v>
      </c>
      <c r="C1452" s="85" t="s">
        <v>394</v>
      </c>
      <c r="D1452" s="85" t="s">
        <v>466</v>
      </c>
      <c r="E1452" s="85" t="s">
        <v>94</v>
      </c>
      <c r="F1452" s="85" t="s">
        <v>94</v>
      </c>
      <c r="G1452" s="85" t="s">
        <v>413</v>
      </c>
      <c r="H1452" s="86" t="s">
        <v>18</v>
      </c>
      <c r="I1452" s="87">
        <v>298</v>
      </c>
      <c r="J1452" s="88">
        <v>0.26925313768195391</v>
      </c>
      <c r="K1452" s="88">
        <v>0.27210320794164256</v>
      </c>
      <c r="L1452" s="88">
        <v>0.29441304185357542</v>
      </c>
      <c r="M1452" s="88">
        <v>0.30013672653861412</v>
      </c>
      <c r="N1452" s="88">
        <v>0.29127534048615716</v>
      </c>
      <c r="O1452" s="88">
        <v>0.29844126225191225</v>
      </c>
      <c r="P1452" s="88">
        <v>0.30644957872660411</v>
      </c>
      <c r="Q1452" s="88">
        <v>0.32032602191275938</v>
      </c>
      <c r="R1452" s="88">
        <v>0.31066896480699818</v>
      </c>
      <c r="S1452" s="88">
        <v>0.30312156036876631</v>
      </c>
      <c r="T1452" s="88">
        <v>0.31137040438091856</v>
      </c>
      <c r="U1452" s="88">
        <v>0.31031209886925865</v>
      </c>
      <c r="V1452" s="88">
        <v>0.31162425752534589</v>
      </c>
      <c r="W1452" s="88">
        <v>0.30203838253603105</v>
      </c>
      <c r="X1452" s="88">
        <v>0.30847554264616023</v>
      </c>
      <c r="Y1452" s="88">
        <v>0.30129219175611938</v>
      </c>
      <c r="Z1452" s="88">
        <v>0.2996234891143536</v>
      </c>
      <c r="AA1452" s="88">
        <v>0.30241551540180195</v>
      </c>
      <c r="AB1452" s="88">
        <v>0.30090343782479295</v>
      </c>
      <c r="AC1452" s="88">
        <v>0.28585826593355329</v>
      </c>
      <c r="AD1452" s="88">
        <v>0.2844289746038855</v>
      </c>
      <c r="AE1452" s="88">
        <v>0.2844289746038855</v>
      </c>
      <c r="AF1452" s="88">
        <v>0.2844289746038855</v>
      </c>
      <c r="AG1452" s="88">
        <v>0.2844289746038855</v>
      </c>
      <c r="AH1452" s="88">
        <v>0.2844289746038855</v>
      </c>
    </row>
    <row r="1453" spans="1:34" ht="14.25" x14ac:dyDescent="0.25">
      <c r="A1453" s="85" t="s">
        <v>10</v>
      </c>
      <c r="B1453" s="85" t="s">
        <v>292</v>
      </c>
      <c r="C1453" s="85" t="s">
        <v>394</v>
      </c>
      <c r="D1453" s="85" t="s">
        <v>466</v>
      </c>
      <c r="E1453" s="85" t="s">
        <v>94</v>
      </c>
      <c r="F1453" s="85" t="s">
        <v>94</v>
      </c>
      <c r="G1453" s="85" t="s">
        <v>414</v>
      </c>
      <c r="H1453" s="86" t="s">
        <v>18</v>
      </c>
      <c r="I1453" s="87">
        <v>298</v>
      </c>
      <c r="J1453" s="88">
        <v>7.6936210911448907E-2</v>
      </c>
      <c r="K1453" s="88">
        <v>7.9792975717164233E-2</v>
      </c>
      <c r="L1453" s="88">
        <v>8.2271359996184082E-2</v>
      </c>
      <c r="M1453" s="88">
        <v>8.369600848417523E-2</v>
      </c>
      <c r="N1453" s="88">
        <v>7.5062760790445979E-2</v>
      </c>
      <c r="O1453" s="88">
        <v>7.8570809582774209E-2</v>
      </c>
      <c r="P1453" s="88">
        <v>8.0926270154269592E-2</v>
      </c>
      <c r="Q1453" s="88">
        <v>8.0353650793308931E-2</v>
      </c>
      <c r="R1453" s="88">
        <v>7.8165595446184524E-2</v>
      </c>
      <c r="S1453" s="88">
        <v>7.6758328765958964E-2</v>
      </c>
      <c r="T1453" s="88">
        <v>7.4362622853871144E-2</v>
      </c>
      <c r="U1453" s="88">
        <v>7.4440578659834791E-2</v>
      </c>
      <c r="V1453" s="88">
        <v>8.1774381392559048E-2</v>
      </c>
      <c r="W1453" s="88">
        <v>7.6139162830119997E-2</v>
      </c>
      <c r="X1453" s="88">
        <v>7.3417164258961054E-2</v>
      </c>
      <c r="Y1453" s="88">
        <v>7.3417164258961054E-2</v>
      </c>
      <c r="Z1453" s="88">
        <v>7.301054430895236E-2</v>
      </c>
      <c r="AA1453" s="88">
        <v>7.3690889363253881E-2</v>
      </c>
      <c r="AB1453" s="88">
        <v>7.3322434916437598E-2</v>
      </c>
      <c r="AC1453" s="88">
        <v>6.9656313170615713E-2</v>
      </c>
      <c r="AD1453" s="88">
        <v>6.9308031604762635E-2</v>
      </c>
      <c r="AE1453" s="88">
        <v>6.9308031604762635E-2</v>
      </c>
      <c r="AF1453" s="88">
        <v>6.9308031604762635E-2</v>
      </c>
      <c r="AG1453" s="88">
        <v>6.9308031604762635E-2</v>
      </c>
      <c r="AH1453" s="88">
        <v>6.9308031604762635E-2</v>
      </c>
    </row>
    <row r="1454" spans="1:34" ht="14.25" x14ac:dyDescent="0.25">
      <c r="A1454" s="85" t="s">
        <v>10</v>
      </c>
      <c r="B1454" s="85" t="s">
        <v>292</v>
      </c>
      <c r="C1454" s="85" t="s">
        <v>394</v>
      </c>
      <c r="D1454" s="85" t="s">
        <v>466</v>
      </c>
      <c r="E1454" s="85" t="s">
        <v>94</v>
      </c>
      <c r="F1454" s="85" t="s">
        <v>94</v>
      </c>
      <c r="G1454" s="85" t="s">
        <v>415</v>
      </c>
      <c r="H1454" s="86" t="s">
        <v>18</v>
      </c>
      <c r="I1454" s="87">
        <v>298</v>
      </c>
      <c r="J1454" s="88">
        <v>4.2180009480009321E-2</v>
      </c>
      <c r="K1454" s="88">
        <v>4.2151488180990196E-2</v>
      </c>
      <c r="L1454" s="88">
        <v>4.1031739672882428E-2</v>
      </c>
      <c r="M1454" s="88">
        <v>3.8830200416067474E-2</v>
      </c>
      <c r="N1454" s="88">
        <v>3.5527770830552211E-2</v>
      </c>
      <c r="O1454" s="88">
        <v>3.3928995894537732E-2</v>
      </c>
      <c r="P1454" s="88">
        <v>3.5158471422102662E-2</v>
      </c>
      <c r="Q1454" s="88">
        <v>3.597791045262945E-2</v>
      </c>
      <c r="R1454" s="88">
        <v>3.4478039877843085E-2</v>
      </c>
      <c r="S1454" s="88">
        <v>3.3496919606718023E-2</v>
      </c>
      <c r="T1454" s="88">
        <v>3.3879032823378862E-2</v>
      </c>
      <c r="U1454" s="88">
        <v>3.2418657763459605E-2</v>
      </c>
      <c r="V1454" s="88">
        <v>3.1970752862289897E-2</v>
      </c>
      <c r="W1454" s="88">
        <v>2.8005412948619905E-2</v>
      </c>
      <c r="X1454" s="88">
        <v>2.4399413266169054E-2</v>
      </c>
      <c r="Y1454" s="88">
        <v>2.3606279288518578E-2</v>
      </c>
      <c r="Z1454" s="88">
        <v>2.3606279288518578E-2</v>
      </c>
      <c r="AA1454" s="88">
        <v>2.3606279288518578E-2</v>
      </c>
      <c r="AB1454" s="88">
        <v>2.3606279288518578E-2</v>
      </c>
      <c r="AC1454" s="88">
        <v>2.3606279288518578E-2</v>
      </c>
      <c r="AD1454" s="88">
        <v>2.3606279288518578E-2</v>
      </c>
      <c r="AE1454" s="88">
        <v>2.3606279288518578E-2</v>
      </c>
      <c r="AF1454" s="88">
        <v>2.3606279288518578E-2</v>
      </c>
      <c r="AG1454" s="88">
        <v>2.3606279288518578E-2</v>
      </c>
      <c r="AH1454" s="88">
        <v>2.3606279288518578E-2</v>
      </c>
    </row>
    <row r="1455" spans="1:34" ht="14.25" x14ac:dyDescent="0.25">
      <c r="A1455" s="85" t="s">
        <v>10</v>
      </c>
      <c r="B1455" s="85" t="s">
        <v>292</v>
      </c>
      <c r="C1455" s="85" t="s">
        <v>394</v>
      </c>
      <c r="D1455" s="85" t="s">
        <v>466</v>
      </c>
      <c r="E1455" s="85" t="s">
        <v>94</v>
      </c>
      <c r="F1455" s="85" t="s">
        <v>94</v>
      </c>
      <c r="G1455" s="85" t="s">
        <v>416</v>
      </c>
      <c r="H1455" s="86" t="s">
        <v>18</v>
      </c>
      <c r="I1455" s="87">
        <v>298</v>
      </c>
      <c r="J1455" s="88">
        <v>6.0226625297549897E-3</v>
      </c>
      <c r="K1455" s="88">
        <v>6.5810710305244232E-3</v>
      </c>
      <c r="L1455" s="88">
        <v>6.5675274081886514E-3</v>
      </c>
      <c r="M1455" s="88">
        <v>6.888271371582955E-3</v>
      </c>
      <c r="N1455" s="88">
        <v>7.0437102806644386E-3</v>
      </c>
      <c r="O1455" s="88">
        <v>7.6063813947741055E-3</v>
      </c>
      <c r="P1455" s="88">
        <v>7.484751559865754E-3</v>
      </c>
      <c r="Q1455" s="88">
        <v>7.2264820244146103E-3</v>
      </c>
      <c r="R1455" s="88">
        <v>7.2092191242008243E-3</v>
      </c>
      <c r="S1455" s="88">
        <v>7.5353961835581407E-3</v>
      </c>
      <c r="T1455" s="88">
        <v>7.3732307139702949E-3</v>
      </c>
      <c r="U1455" s="88">
        <v>7.3885847929611604E-3</v>
      </c>
      <c r="V1455" s="88">
        <v>7.341169311027536E-3</v>
      </c>
      <c r="W1455" s="88">
        <v>7.2441431452055132E-3</v>
      </c>
      <c r="X1455" s="88">
        <v>7.3455597149370703E-3</v>
      </c>
      <c r="Y1455" s="88">
        <v>7.3944825926148035E-3</v>
      </c>
      <c r="Z1455" s="88">
        <v>7.3944825926148035E-3</v>
      </c>
      <c r="AA1455" s="88">
        <v>7.3944825926148035E-3</v>
      </c>
      <c r="AB1455" s="88">
        <v>7.3944825926148035E-3</v>
      </c>
      <c r="AC1455" s="88">
        <v>7.3944825926148035E-3</v>
      </c>
      <c r="AD1455" s="88">
        <v>7.3944825926148035E-3</v>
      </c>
      <c r="AE1455" s="88">
        <v>7.3944825926148035E-3</v>
      </c>
      <c r="AF1455" s="88">
        <v>7.3944825926148035E-3</v>
      </c>
      <c r="AG1455" s="88">
        <v>7.3944825926148035E-3</v>
      </c>
      <c r="AH1455" s="88">
        <v>7.3944825926148035E-3</v>
      </c>
    </row>
    <row r="1456" spans="1:34" ht="14.25" x14ac:dyDescent="0.25">
      <c r="A1456" s="85" t="s">
        <v>10</v>
      </c>
      <c r="B1456" s="85" t="s">
        <v>292</v>
      </c>
      <c r="C1456" s="85" t="s">
        <v>394</v>
      </c>
      <c r="D1456" s="85" t="s">
        <v>466</v>
      </c>
      <c r="E1456" s="85" t="s">
        <v>94</v>
      </c>
      <c r="F1456" s="85" t="s">
        <v>94</v>
      </c>
      <c r="G1456" s="85" t="s">
        <v>417</v>
      </c>
      <c r="H1456" s="86" t="s">
        <v>18</v>
      </c>
      <c r="I1456" s="87">
        <v>298</v>
      </c>
      <c r="J1456" s="88">
        <v>1.2719074301289078E-3</v>
      </c>
      <c r="K1456" s="88">
        <v>9.4593295612104716E-4</v>
      </c>
      <c r="L1456" s="88">
        <v>1.3596434326643965E-3</v>
      </c>
      <c r="M1456" s="88">
        <v>1.2743503045697555E-3</v>
      </c>
      <c r="N1456" s="88">
        <v>1.3577894876652505E-3</v>
      </c>
      <c r="O1456" s="88">
        <v>1.3446497914226801E-3</v>
      </c>
      <c r="P1456" s="88">
        <v>1.3457789656219602E-3</v>
      </c>
      <c r="Q1456" s="88">
        <v>1.5224350715519652E-3</v>
      </c>
      <c r="R1456" s="88">
        <v>7.6907262927017827E-4</v>
      </c>
      <c r="S1456" s="88">
        <v>1.0690366386541005E-3</v>
      </c>
      <c r="T1456" s="88">
        <v>1.0102223955699727E-3</v>
      </c>
      <c r="U1456" s="88">
        <v>1.0667287623078604E-3</v>
      </c>
      <c r="V1456" s="88">
        <v>1.049818377428858E-3</v>
      </c>
      <c r="W1456" s="88">
        <v>9.6913240834287605E-4</v>
      </c>
      <c r="X1456" s="88">
        <v>1.0755334284914464E-3</v>
      </c>
      <c r="Y1456" s="88">
        <v>9.288697791517026E-4</v>
      </c>
      <c r="Z1456" s="88">
        <v>8.7020431941580573E-4</v>
      </c>
      <c r="AA1456" s="88">
        <v>9.288697791517026E-4</v>
      </c>
      <c r="AB1456" s="88">
        <v>9.8753523888759969E-4</v>
      </c>
      <c r="AC1456" s="88">
        <v>1.036423122000847E-3</v>
      </c>
      <c r="AD1456" s="88">
        <v>9.6798008564230056E-4</v>
      </c>
      <c r="AE1456" s="88">
        <v>9.6798008564230056E-4</v>
      </c>
      <c r="AF1456" s="88">
        <v>9.6798008564230056E-4</v>
      </c>
      <c r="AG1456" s="88">
        <v>9.6798008564230056E-4</v>
      </c>
      <c r="AH1456" s="88">
        <v>9.6798008564230056E-4</v>
      </c>
    </row>
    <row r="1457" spans="1:34" ht="14.25" x14ac:dyDescent="0.25">
      <c r="A1457" s="85" t="s">
        <v>10</v>
      </c>
      <c r="B1457" s="85" t="s">
        <v>292</v>
      </c>
      <c r="C1457" s="85" t="s">
        <v>394</v>
      </c>
      <c r="D1457" s="85" t="s">
        <v>466</v>
      </c>
      <c r="E1457" s="85" t="s">
        <v>94</v>
      </c>
      <c r="F1457" s="85" t="s">
        <v>94</v>
      </c>
      <c r="G1457" s="85" t="s">
        <v>418</v>
      </c>
      <c r="H1457" s="86" t="s">
        <v>18</v>
      </c>
      <c r="I1457" s="87">
        <v>298</v>
      </c>
      <c r="J1457" s="88">
        <v>0.21160765872292236</v>
      </c>
      <c r="K1457" s="88">
        <v>0.20965236326906431</v>
      </c>
      <c r="L1457" s="88">
        <v>0.20839660799699633</v>
      </c>
      <c r="M1457" s="88">
        <v>0.20597212254867203</v>
      </c>
      <c r="N1457" s="88">
        <v>0.20554905250038757</v>
      </c>
      <c r="O1457" s="88">
        <v>0.21154851336893538</v>
      </c>
      <c r="P1457" s="88">
        <v>0.20486672986616047</v>
      </c>
      <c r="Q1457" s="88">
        <v>0.17562543084851254</v>
      </c>
      <c r="R1457" s="88">
        <v>0.16954500039999185</v>
      </c>
      <c r="S1457" s="88">
        <v>0.16929610363062017</v>
      </c>
      <c r="T1457" s="88">
        <v>0.16729619328563064</v>
      </c>
      <c r="U1457" s="88">
        <v>0.16246675793437884</v>
      </c>
      <c r="V1457" s="88">
        <v>0.16538236081839161</v>
      </c>
      <c r="W1457" s="88">
        <v>0.16298273308039138</v>
      </c>
      <c r="X1457" s="88">
        <v>0.16300532012369101</v>
      </c>
      <c r="Y1457" s="88">
        <v>0.15183002259591549</v>
      </c>
      <c r="Z1457" s="88">
        <v>0.15183002259591549</v>
      </c>
      <c r="AA1457" s="88">
        <v>0.15183002259591549</v>
      </c>
      <c r="AB1457" s="88">
        <v>0.15183002259591549</v>
      </c>
      <c r="AC1457" s="88">
        <v>0.15183002259591549</v>
      </c>
      <c r="AD1457" s="88">
        <v>0.15183002259591549</v>
      </c>
      <c r="AE1457" s="88">
        <v>0.15183002259591549</v>
      </c>
      <c r="AF1457" s="88">
        <v>0.15183002259591549</v>
      </c>
      <c r="AG1457" s="88">
        <v>0.15183002259591549</v>
      </c>
      <c r="AH1457" s="88">
        <v>0.15183002259591549</v>
      </c>
    </row>
    <row r="1458" spans="1:34" ht="14.25" x14ac:dyDescent="0.25">
      <c r="A1458" s="85" t="s">
        <v>10</v>
      </c>
      <c r="B1458" s="85" t="s">
        <v>292</v>
      </c>
      <c r="C1458" s="85" t="s">
        <v>394</v>
      </c>
      <c r="D1458" s="85" t="s">
        <v>466</v>
      </c>
      <c r="E1458" s="85" t="s">
        <v>94</v>
      </c>
      <c r="F1458" s="85" t="s">
        <v>94</v>
      </c>
      <c r="G1458" s="85" t="s">
        <v>419</v>
      </c>
      <c r="H1458" s="86" t="s">
        <v>18</v>
      </c>
      <c r="I1458" s="87">
        <v>298</v>
      </c>
      <c r="J1458" s="88">
        <v>5.3503205857523703E-2</v>
      </c>
      <c r="K1458" s="88">
        <v>5.362835393559786E-2</v>
      </c>
      <c r="L1458" s="88">
        <v>5.7565228881618219E-2</v>
      </c>
      <c r="M1458" s="88">
        <v>5.8151868248558614E-2</v>
      </c>
      <c r="N1458" s="88">
        <v>5.5884869331164135E-2</v>
      </c>
      <c r="O1458" s="88">
        <v>5.6758755732784529E-2</v>
      </c>
      <c r="P1458" s="88">
        <v>5.7510578463010283E-2</v>
      </c>
      <c r="Q1458" s="88">
        <v>5.9614043073517586E-2</v>
      </c>
      <c r="R1458" s="88">
        <v>5.7802781213010176E-2</v>
      </c>
      <c r="S1458" s="88">
        <v>5.6318599443690866E-2</v>
      </c>
      <c r="T1458" s="88">
        <v>5.7852279706852319E-2</v>
      </c>
      <c r="U1458" s="88">
        <v>5.7655647703250094E-2</v>
      </c>
      <c r="V1458" s="88">
        <v>5.7899445342729464E-2</v>
      </c>
      <c r="W1458" s="88">
        <v>5.6118400280918544E-2</v>
      </c>
      <c r="X1458" s="88">
        <v>5.7314417570838452E-2</v>
      </c>
      <c r="Y1458" s="88">
        <v>5.5979758852231547E-2</v>
      </c>
      <c r="Z1458" s="88">
        <v>5.5669715731174678E-2</v>
      </c>
      <c r="AA1458" s="88">
        <v>5.6188471153840812E-2</v>
      </c>
      <c r="AB1458" s="88">
        <v>5.5907528798071607E-2</v>
      </c>
      <c r="AC1458" s="88">
        <v>5.3112152358168019E-2</v>
      </c>
      <c r="AD1458" s="88">
        <v>5.2846591596377182E-2</v>
      </c>
      <c r="AE1458" s="88">
        <v>5.2846591596377182E-2</v>
      </c>
      <c r="AF1458" s="88">
        <v>5.2846591596377182E-2</v>
      </c>
      <c r="AG1458" s="88">
        <v>5.2846591596377182E-2</v>
      </c>
      <c r="AH1458" s="88">
        <v>5.2846591596377182E-2</v>
      </c>
    </row>
    <row r="1459" spans="1:34" ht="14.25" x14ac:dyDescent="0.25">
      <c r="A1459" s="85" t="s">
        <v>10</v>
      </c>
      <c r="B1459" s="85" t="s">
        <v>292</v>
      </c>
      <c r="C1459" s="85" t="s">
        <v>394</v>
      </c>
      <c r="D1459" s="85" t="s">
        <v>466</v>
      </c>
      <c r="E1459" s="85" t="s">
        <v>94</v>
      </c>
      <c r="F1459" s="85" t="s">
        <v>94</v>
      </c>
      <c r="G1459" s="85" t="s">
        <v>420</v>
      </c>
      <c r="H1459" s="86" t="s">
        <v>18</v>
      </c>
      <c r="I1459" s="87">
        <v>298</v>
      </c>
      <c r="J1459" s="88">
        <v>1.1688440604933528E-2</v>
      </c>
      <c r="K1459" s="88">
        <v>1.2007983992372046E-2</v>
      </c>
      <c r="L1459" s="88">
        <v>1.2263186631085006E-2</v>
      </c>
      <c r="M1459" s="88">
        <v>1.2475541578088898E-2</v>
      </c>
      <c r="N1459" s="88">
        <v>1.1188688805684313E-2</v>
      </c>
      <c r="O1459" s="88">
        <v>1.1711590785829862E-2</v>
      </c>
      <c r="P1459" s="88">
        <v>1.2062690519585946E-2</v>
      </c>
      <c r="Q1459" s="88">
        <v>1.1977337146402856E-2</v>
      </c>
      <c r="R1459" s="88">
        <v>1.1651190464469141E-2</v>
      </c>
      <c r="S1459" s="88">
        <v>1.144142641121765E-2</v>
      </c>
      <c r="T1459" s="88">
        <v>1.1084327796165073E-2</v>
      </c>
      <c r="U1459" s="88">
        <v>1.1095947715874114E-2</v>
      </c>
      <c r="V1459" s="88">
        <v>1.2189108101591949E-2</v>
      </c>
      <c r="W1459" s="88">
        <v>1.1349134908717189E-2</v>
      </c>
      <c r="X1459" s="88">
        <v>1.0943399832875279E-2</v>
      </c>
      <c r="Y1459" s="88">
        <v>1.0943399832875279E-2</v>
      </c>
      <c r="Z1459" s="88">
        <v>1.0882789964179998E-2</v>
      </c>
      <c r="AA1459" s="88">
        <v>1.0984200690523867E-2</v>
      </c>
      <c r="AB1459" s="88">
        <v>1.0929279687071245E-2</v>
      </c>
      <c r="AC1459" s="88">
        <v>1.0382815702717681E-2</v>
      </c>
      <c r="AD1459" s="88">
        <v>1.0382815702717681E-2</v>
      </c>
      <c r="AE1459" s="88">
        <v>1.0382815702717681E-2</v>
      </c>
      <c r="AF1459" s="88">
        <v>1.0382815702717681E-2</v>
      </c>
      <c r="AG1459" s="88">
        <v>1.0382815702717681E-2</v>
      </c>
      <c r="AH1459" s="88">
        <v>1.0382815702717681E-2</v>
      </c>
    </row>
    <row r="1460" spans="1:34" ht="14.25" x14ac:dyDescent="0.25">
      <c r="A1460" s="85" t="s">
        <v>10</v>
      </c>
      <c r="B1460" s="85" t="s">
        <v>292</v>
      </c>
      <c r="C1460" s="85" t="s">
        <v>394</v>
      </c>
      <c r="D1460" s="85" t="s">
        <v>466</v>
      </c>
      <c r="E1460" s="85" t="s">
        <v>94</v>
      </c>
      <c r="F1460" s="85" t="s">
        <v>94</v>
      </c>
      <c r="G1460" s="85" t="s">
        <v>421</v>
      </c>
      <c r="H1460" s="86" t="s">
        <v>18</v>
      </c>
      <c r="I1460" s="87">
        <v>298</v>
      </c>
      <c r="J1460" s="88">
        <v>3.2763746230120045E-4</v>
      </c>
      <c r="K1460" s="88">
        <v>3.3214599676405373E-4</v>
      </c>
      <c r="L1460" s="88">
        <v>3.2308295368699795E-4</v>
      </c>
      <c r="M1460" s="88">
        <v>3.0949863339070247E-4</v>
      </c>
      <c r="N1460" s="88">
        <v>2.8187516246646119E-4</v>
      </c>
      <c r="O1460" s="88">
        <v>2.5822573636481103E-4</v>
      </c>
      <c r="P1460" s="88">
        <v>2.7901511378199953E-4</v>
      </c>
      <c r="Q1460" s="88">
        <v>2.6735021356586879E-4</v>
      </c>
      <c r="R1460" s="88">
        <v>2.5427053870333478E-4</v>
      </c>
      <c r="S1460" s="88">
        <v>2.4620279564921687E-4</v>
      </c>
      <c r="T1460" s="88">
        <v>2.4948367283904256E-4</v>
      </c>
      <c r="U1460" s="88">
        <v>2.2241315445863788E-4</v>
      </c>
      <c r="V1460" s="88">
        <v>2.2255670638040483E-4</v>
      </c>
      <c r="W1460" s="88">
        <v>1.9659932105154038E-4</v>
      </c>
      <c r="X1460" s="88">
        <v>1.7565302101234338E-4</v>
      </c>
      <c r="Y1460" s="88">
        <v>1.6994319603737094E-4</v>
      </c>
      <c r="Z1460" s="88">
        <v>1.6994319603737094E-4</v>
      </c>
      <c r="AA1460" s="88">
        <v>1.6994319603737094E-4</v>
      </c>
      <c r="AB1460" s="88">
        <v>1.6994319603737094E-4</v>
      </c>
      <c r="AC1460" s="88">
        <v>1.6994319603737094E-4</v>
      </c>
      <c r="AD1460" s="88">
        <v>1.6994319603737094E-4</v>
      </c>
      <c r="AE1460" s="88">
        <v>1.6994319603737094E-4</v>
      </c>
      <c r="AF1460" s="88">
        <v>1.6994319603737094E-4</v>
      </c>
      <c r="AG1460" s="88">
        <v>1.6994319603737094E-4</v>
      </c>
      <c r="AH1460" s="88">
        <v>1.6994319603737094E-4</v>
      </c>
    </row>
    <row r="1461" spans="1:34" ht="14.25" x14ac:dyDescent="0.25">
      <c r="A1461" s="85" t="s">
        <v>10</v>
      </c>
      <c r="B1461" s="85" t="s">
        <v>292</v>
      </c>
      <c r="C1461" s="85" t="s">
        <v>394</v>
      </c>
      <c r="D1461" s="85" t="s">
        <v>466</v>
      </c>
      <c r="E1461" s="85" t="s">
        <v>94</v>
      </c>
      <c r="F1461" s="85" t="s">
        <v>94</v>
      </c>
      <c r="G1461" s="85" t="s">
        <v>422</v>
      </c>
      <c r="H1461" s="86" t="s">
        <v>18</v>
      </c>
      <c r="I1461" s="87">
        <v>298</v>
      </c>
      <c r="J1461" s="88">
        <v>4.868766015222098E-2</v>
      </c>
      <c r="K1461" s="88">
        <v>4.9264377289257623E-2</v>
      </c>
      <c r="L1461" s="88">
        <v>5.1286752131932664E-2</v>
      </c>
      <c r="M1461" s="88">
        <v>5.656778666353527E-2</v>
      </c>
      <c r="N1461" s="88">
        <v>6.114104608600171E-2</v>
      </c>
      <c r="O1461" s="88">
        <v>6.7706696579449388E-2</v>
      </c>
      <c r="P1461" s="88">
        <v>6.7872802678593344E-2</v>
      </c>
      <c r="Q1461" s="88">
        <v>6.6238886776137651E-2</v>
      </c>
      <c r="R1461" s="88">
        <v>6.529846460610271E-2</v>
      </c>
      <c r="S1461" s="88">
        <v>6.7631027365925037E-2</v>
      </c>
      <c r="T1461" s="88">
        <v>6.8012760824440521E-2</v>
      </c>
      <c r="U1461" s="88">
        <v>6.8733043345348285E-2</v>
      </c>
      <c r="V1461" s="88">
        <v>6.8613965458544757E-2</v>
      </c>
      <c r="W1461" s="88">
        <v>6.8340303605500599E-2</v>
      </c>
      <c r="X1461" s="88">
        <v>6.8684977617419055E-2</v>
      </c>
      <c r="Y1461" s="88">
        <v>6.9142433126417505E-2</v>
      </c>
      <c r="Z1461" s="88">
        <v>6.9142433126417505E-2</v>
      </c>
      <c r="AA1461" s="88">
        <v>6.9142433126417505E-2</v>
      </c>
      <c r="AB1461" s="88">
        <v>6.9142433126417505E-2</v>
      </c>
      <c r="AC1461" s="88">
        <v>6.9142433126417505E-2</v>
      </c>
      <c r="AD1461" s="88">
        <v>6.9142433126417505E-2</v>
      </c>
      <c r="AE1461" s="88">
        <v>6.9142433126417505E-2</v>
      </c>
      <c r="AF1461" s="88">
        <v>6.9142433126417505E-2</v>
      </c>
      <c r="AG1461" s="88">
        <v>6.9142433126417505E-2</v>
      </c>
      <c r="AH1461" s="88">
        <v>6.9142433126417505E-2</v>
      </c>
    </row>
    <row r="1462" spans="1:34" ht="14.25" x14ac:dyDescent="0.25">
      <c r="A1462" s="85" t="s">
        <v>10</v>
      </c>
      <c r="B1462" s="85" t="s">
        <v>292</v>
      </c>
      <c r="C1462" s="85" t="s">
        <v>394</v>
      </c>
      <c r="D1462" s="85" t="s">
        <v>466</v>
      </c>
      <c r="E1462" s="85" t="s">
        <v>94</v>
      </c>
      <c r="F1462" s="85" t="s">
        <v>94</v>
      </c>
      <c r="G1462" s="85" t="s">
        <v>423</v>
      </c>
      <c r="H1462" s="86" t="s">
        <v>18</v>
      </c>
      <c r="I1462" s="87">
        <v>298</v>
      </c>
      <c r="J1462" s="88">
        <v>3.254882267038191E-4</v>
      </c>
      <c r="K1462" s="88">
        <v>2.5961593228387254E-4</v>
      </c>
      <c r="L1462" s="88">
        <v>3.9879499523984356E-4</v>
      </c>
      <c r="M1462" s="88">
        <v>3.5373393602734549E-4</v>
      </c>
      <c r="N1462" s="88">
        <v>3.5577505808619976E-4</v>
      </c>
      <c r="O1462" s="88">
        <v>3.316467825532273E-4</v>
      </c>
      <c r="P1462" s="88">
        <v>3.11449165170014E-4</v>
      </c>
      <c r="Q1462" s="88">
        <v>3.2942030318833455E-4</v>
      </c>
      <c r="R1462" s="88">
        <v>1.6640981506670696E-4</v>
      </c>
      <c r="S1462" s="88">
        <v>2.3131520036902392E-4</v>
      </c>
      <c r="T1462" s="88">
        <v>2.1858913661064268E-4</v>
      </c>
      <c r="U1462" s="88">
        <v>2.3081582844840413E-4</v>
      </c>
      <c r="V1462" s="88">
        <v>2.2715680599288941E-4</v>
      </c>
      <c r="W1462" s="88">
        <v>2.0969819846603148E-4</v>
      </c>
      <c r="X1462" s="88">
        <v>2.327209578413519E-4</v>
      </c>
      <c r="Y1462" s="88">
        <v>2.0098628177207676E-4</v>
      </c>
      <c r="Z1462" s="88">
        <v>1.8829241134436667E-4</v>
      </c>
      <c r="AA1462" s="88">
        <v>2.0098628177207676E-4</v>
      </c>
      <c r="AB1462" s="88">
        <v>2.1368015219978685E-4</v>
      </c>
      <c r="AC1462" s="88">
        <v>2.2425837755621196E-4</v>
      </c>
      <c r="AD1462" s="88">
        <v>2.0944886205721683E-4</v>
      </c>
      <c r="AE1462" s="88">
        <v>2.0944886205721683E-4</v>
      </c>
      <c r="AF1462" s="88">
        <v>2.0944886205721683E-4</v>
      </c>
      <c r="AG1462" s="88">
        <v>2.0944886205721683E-4</v>
      </c>
      <c r="AH1462" s="88">
        <v>2.0944886205721683E-4</v>
      </c>
    </row>
    <row r="1463" spans="1:34" ht="14.25" x14ac:dyDescent="0.25">
      <c r="A1463" s="85" t="s">
        <v>10</v>
      </c>
      <c r="B1463" s="85" t="s">
        <v>292</v>
      </c>
      <c r="C1463" s="85" t="s">
        <v>394</v>
      </c>
      <c r="D1463" s="85" t="s">
        <v>426</v>
      </c>
      <c r="E1463" s="85" t="s">
        <v>94</v>
      </c>
      <c r="F1463" s="85" t="s">
        <v>94</v>
      </c>
      <c r="G1463" s="85" t="s">
        <v>427</v>
      </c>
      <c r="H1463" s="86" t="s">
        <v>16</v>
      </c>
      <c r="I1463" s="87">
        <v>25</v>
      </c>
      <c r="J1463" s="88">
        <v>0.70482122905</v>
      </c>
      <c r="K1463" s="88">
        <v>0.72652473787500005</v>
      </c>
      <c r="L1463" s="88">
        <v>0.76210376797500001</v>
      </c>
      <c r="M1463" s="88">
        <v>0.80777011712500002</v>
      </c>
      <c r="N1463" s="88">
        <v>0.785189176775</v>
      </c>
      <c r="O1463" s="88">
        <v>0.856701273225</v>
      </c>
      <c r="P1463" s="88">
        <v>0.71185671822499996</v>
      </c>
      <c r="Q1463" s="88">
        <v>0.93544310362500005</v>
      </c>
      <c r="R1463" s="88">
        <v>0.71387831915</v>
      </c>
      <c r="S1463" s="88">
        <v>0.7962512517</v>
      </c>
      <c r="T1463" s="88">
        <v>0.81388023504999996</v>
      </c>
      <c r="U1463" s="88">
        <v>0.85353623172500004</v>
      </c>
      <c r="V1463" s="88">
        <v>0.82807748699999995</v>
      </c>
      <c r="W1463" s="88">
        <v>0.86328063442500003</v>
      </c>
      <c r="X1463" s="88">
        <v>0.77747799314999999</v>
      </c>
      <c r="Y1463" s="88">
        <v>0.67131716452500001</v>
      </c>
      <c r="Z1463" s="88">
        <v>0.89377537669999996</v>
      </c>
      <c r="AA1463" s="88">
        <v>0.64689400045000001</v>
      </c>
      <c r="AB1463" s="88">
        <v>0.74525966545</v>
      </c>
      <c r="AC1463" s="88">
        <v>0.80055804414999998</v>
      </c>
      <c r="AD1463" s="88">
        <v>0.76781014560000005</v>
      </c>
      <c r="AE1463" s="88">
        <v>0.76781014560000005</v>
      </c>
      <c r="AF1463" s="88">
        <v>0.76781014560000005</v>
      </c>
      <c r="AG1463" s="88">
        <v>0.76781014560000005</v>
      </c>
      <c r="AH1463" s="88">
        <v>0.76781014560000005</v>
      </c>
    </row>
    <row r="1464" spans="1:34" ht="14.25" x14ac:dyDescent="0.25">
      <c r="A1464" s="85" t="s">
        <v>10</v>
      </c>
      <c r="B1464" s="85" t="s">
        <v>428</v>
      </c>
      <c r="C1464" s="85" t="s">
        <v>429</v>
      </c>
      <c r="D1464" s="85" t="s">
        <v>430</v>
      </c>
      <c r="E1464" s="85" t="s">
        <v>94</v>
      </c>
      <c r="F1464" s="85" t="s">
        <v>94</v>
      </c>
      <c r="G1464" s="85" t="s">
        <v>431</v>
      </c>
      <c r="H1464" s="86" t="s">
        <v>16</v>
      </c>
      <c r="I1464" s="87">
        <v>25</v>
      </c>
      <c r="J1464" s="88">
        <v>6.916920234388539</v>
      </c>
      <c r="K1464" s="88">
        <v>7.0778977456632131</v>
      </c>
      <c r="L1464" s="88">
        <v>7.0192424515344651</v>
      </c>
      <c r="M1464" s="88">
        <v>7.1484776515650115</v>
      </c>
      <c r="N1464" s="88">
        <v>7.1235791452818935</v>
      </c>
      <c r="O1464" s="88">
        <v>7.2986979068817606</v>
      </c>
      <c r="P1464" s="88">
        <v>7.3825827162274384</v>
      </c>
      <c r="Q1464" s="88">
        <v>7.4152096707680153</v>
      </c>
      <c r="R1464" s="88">
        <v>7.5316661217435223</v>
      </c>
      <c r="S1464" s="88">
        <v>7.6006671725032335</v>
      </c>
      <c r="T1464" s="88">
        <v>7.6480299509941192</v>
      </c>
      <c r="U1464" s="88">
        <v>7.9846220762905133</v>
      </c>
      <c r="V1464" s="88">
        <v>8.1293190863636795</v>
      </c>
      <c r="W1464" s="88">
        <v>8.0281496655473124</v>
      </c>
      <c r="X1464" s="88">
        <v>7.8885383911357589</v>
      </c>
      <c r="Y1464" s="88">
        <v>7.8392492424797204</v>
      </c>
      <c r="Z1464" s="88">
        <v>7.5827008206592561</v>
      </c>
      <c r="AA1464" s="88">
        <v>7.8576930976059112</v>
      </c>
      <c r="AB1464" s="88">
        <v>7.8822782140198573</v>
      </c>
      <c r="AC1464" s="88">
        <v>7.9547915829064362</v>
      </c>
      <c r="AD1464" s="88">
        <v>8.1395423434733569</v>
      </c>
      <c r="AE1464" s="88">
        <v>7.9105780897618487</v>
      </c>
      <c r="AF1464" s="88">
        <v>7.7435027935710501</v>
      </c>
      <c r="AG1464" s="88">
        <v>8.191089299260236</v>
      </c>
      <c r="AH1464" s="88">
        <v>8.1352901411036314</v>
      </c>
    </row>
    <row r="1465" spans="1:34" ht="14.25" x14ac:dyDescent="0.25">
      <c r="A1465" s="85" t="s">
        <v>10</v>
      </c>
      <c r="B1465" s="85" t="s">
        <v>428</v>
      </c>
      <c r="C1465" s="85" t="s">
        <v>429</v>
      </c>
      <c r="D1465" s="85" t="s">
        <v>430</v>
      </c>
      <c r="E1465" s="85" t="s">
        <v>94</v>
      </c>
      <c r="F1465" s="85" t="s">
        <v>94</v>
      </c>
      <c r="G1465" s="85" t="s">
        <v>431</v>
      </c>
      <c r="H1465" s="86" t="s">
        <v>18</v>
      </c>
      <c r="I1465" s="87">
        <v>298</v>
      </c>
      <c r="J1465" s="88">
        <v>6.392731766135429E-3</v>
      </c>
      <c r="K1465" s="88">
        <v>6.8511651876328999E-3</v>
      </c>
      <c r="L1465" s="88">
        <v>7.0605980263532793E-3</v>
      </c>
      <c r="M1465" s="88">
        <v>7.2046776174360368E-3</v>
      </c>
      <c r="N1465" s="88">
        <v>7.3433180063415928E-3</v>
      </c>
      <c r="O1465" s="88">
        <v>7.697298235676062E-3</v>
      </c>
      <c r="P1465" s="88">
        <v>7.9878155835387821E-3</v>
      </c>
      <c r="Q1465" s="88">
        <v>8.2071856681200945E-3</v>
      </c>
      <c r="R1465" s="88">
        <v>8.3390257166369424E-3</v>
      </c>
      <c r="S1465" s="88">
        <v>8.4995681430081182E-3</v>
      </c>
      <c r="T1465" s="88">
        <v>8.6801328842466552E-3</v>
      </c>
      <c r="U1465" s="88">
        <v>9.1033579874125383E-3</v>
      </c>
      <c r="V1465" s="88">
        <v>9.1690713407308715E-3</v>
      </c>
      <c r="W1465" s="88">
        <v>9.2808134952967053E-3</v>
      </c>
      <c r="X1465" s="88">
        <v>9.1500940828347054E-3</v>
      </c>
      <c r="Y1465" s="88">
        <v>9.0951359202033691E-3</v>
      </c>
      <c r="Z1465" s="88">
        <v>8.8563840757090884E-3</v>
      </c>
      <c r="AA1465" s="88">
        <v>9.2122940667608167E-3</v>
      </c>
      <c r="AB1465" s="88">
        <v>9.2665998712302463E-3</v>
      </c>
      <c r="AC1465" s="88">
        <v>9.3627754231617507E-3</v>
      </c>
      <c r="AD1465" s="88">
        <v>9.5999267645242772E-3</v>
      </c>
      <c r="AE1465" s="88">
        <v>9.2772247179194033E-3</v>
      </c>
      <c r="AF1465" s="88">
        <v>9.0623892755377928E-3</v>
      </c>
      <c r="AG1465" s="88">
        <v>9.690178464780352E-3</v>
      </c>
      <c r="AH1465" s="88">
        <v>9.6030954648634245E-3</v>
      </c>
    </row>
    <row r="1466" spans="1:34" ht="14.25" x14ac:dyDescent="0.25">
      <c r="A1466" s="85" t="s">
        <v>10</v>
      </c>
      <c r="B1466" s="85" t="s">
        <v>428</v>
      </c>
      <c r="C1466" s="85" t="s">
        <v>432</v>
      </c>
      <c r="D1466" s="85" t="s">
        <v>94</v>
      </c>
      <c r="E1466" s="85" t="s">
        <v>94</v>
      </c>
      <c r="F1466" s="85" t="s">
        <v>94</v>
      </c>
      <c r="G1466" s="85" t="s">
        <v>433</v>
      </c>
      <c r="H1466" s="86" t="s">
        <v>16</v>
      </c>
      <c r="I1466" s="87">
        <v>25</v>
      </c>
      <c r="J1466" s="88">
        <v>0.10293297015015915</v>
      </c>
      <c r="K1466" s="88">
        <v>0.10753433312645065</v>
      </c>
      <c r="L1466" s="88">
        <v>0.1121356961027435</v>
      </c>
      <c r="M1466" s="88">
        <v>0.11673705907903634</v>
      </c>
      <c r="N1466" s="88">
        <v>0.12133842205532785</v>
      </c>
      <c r="O1466" s="88">
        <v>0.12593978503162068</v>
      </c>
      <c r="P1466" s="88">
        <v>0.13054114800791219</v>
      </c>
      <c r="Q1466" s="88">
        <v>0.13514251098420504</v>
      </c>
      <c r="R1466" s="88">
        <v>0.13974387396049787</v>
      </c>
      <c r="S1466" s="88">
        <v>0.14434523693678941</v>
      </c>
      <c r="T1466" s="88">
        <v>0.14894659991308221</v>
      </c>
      <c r="U1466" s="88">
        <v>0.15354796288937372</v>
      </c>
      <c r="V1466" s="88">
        <v>0.15814932586566657</v>
      </c>
      <c r="W1466" s="88">
        <v>0.16275068884195942</v>
      </c>
      <c r="X1466" s="88">
        <v>0.16735205181825091</v>
      </c>
      <c r="Y1466" s="88">
        <v>0.17195341479454374</v>
      </c>
      <c r="Z1466" s="88">
        <v>0.17655477777083525</v>
      </c>
      <c r="AA1466" s="88">
        <v>0.1811561407471281</v>
      </c>
      <c r="AB1466" s="88">
        <v>0.18575750372342095</v>
      </c>
      <c r="AC1466" s="88">
        <v>0.19035886669971244</v>
      </c>
      <c r="AD1466" s="88">
        <v>0.19496022967600529</v>
      </c>
      <c r="AE1466" s="88">
        <v>0.19956159265229811</v>
      </c>
      <c r="AF1466" s="88">
        <v>0.20416295562858966</v>
      </c>
      <c r="AG1466" s="88">
        <v>0.20876431860488251</v>
      </c>
      <c r="AH1466" s="88">
        <v>0.21336568158117397</v>
      </c>
    </row>
    <row r="1467" spans="1:34" ht="14.25" x14ac:dyDescent="0.25">
      <c r="A1467" s="85" t="s">
        <v>10</v>
      </c>
      <c r="B1467" s="85" t="s">
        <v>428</v>
      </c>
      <c r="C1467" s="85" t="s">
        <v>432</v>
      </c>
      <c r="D1467" s="85" t="s">
        <v>94</v>
      </c>
      <c r="E1467" s="85" t="s">
        <v>94</v>
      </c>
      <c r="F1467" s="85" t="s">
        <v>94</v>
      </c>
      <c r="G1467" s="85" t="s">
        <v>433</v>
      </c>
      <c r="H1467" s="86" t="s">
        <v>18</v>
      </c>
      <c r="I1467" s="87">
        <v>298</v>
      </c>
      <c r="J1467" s="88">
        <v>4.6950038425633819E-2</v>
      </c>
      <c r="K1467" s="88">
        <v>4.9048823375023927E-2</v>
      </c>
      <c r="L1467" s="88">
        <v>5.1147608324414638E-2</v>
      </c>
      <c r="M1467" s="88">
        <v>5.3246393273805342E-2</v>
      </c>
      <c r="N1467" s="88">
        <v>5.5345178223195457E-2</v>
      </c>
      <c r="O1467" s="88">
        <v>5.7443963172586161E-2</v>
      </c>
      <c r="P1467" s="88">
        <v>5.9542748121976276E-2</v>
      </c>
      <c r="Q1467" s="88">
        <v>6.1641533071366987E-2</v>
      </c>
      <c r="R1467" s="88">
        <v>6.3740318020757691E-2</v>
      </c>
      <c r="S1467" s="88">
        <v>6.5839102970147806E-2</v>
      </c>
      <c r="T1467" s="88">
        <v>6.7937887919538531E-2</v>
      </c>
      <c r="U1467" s="88">
        <v>7.0036672868928618E-2</v>
      </c>
      <c r="V1467" s="88">
        <v>7.2135457818319329E-2</v>
      </c>
      <c r="W1467" s="88">
        <v>7.4234242767710054E-2</v>
      </c>
      <c r="X1467" s="88">
        <v>7.6333027717100155E-2</v>
      </c>
      <c r="Y1467" s="88">
        <v>7.843181266649088E-2</v>
      </c>
      <c r="Z1467" s="88">
        <v>8.0530597615880981E-2</v>
      </c>
      <c r="AA1467" s="88">
        <v>8.2629382565271692E-2</v>
      </c>
      <c r="AB1467" s="88">
        <v>8.4728167514662417E-2</v>
      </c>
      <c r="AC1467" s="88">
        <v>8.6826952464052504E-2</v>
      </c>
      <c r="AD1467" s="88">
        <v>8.8925737413443243E-2</v>
      </c>
      <c r="AE1467" s="88">
        <v>9.102452236283394E-2</v>
      </c>
      <c r="AF1467" s="88">
        <v>9.3123307312224055E-2</v>
      </c>
      <c r="AG1467" s="88">
        <v>9.5222092261614766E-2</v>
      </c>
      <c r="AH1467" s="88">
        <v>9.7320877211004866E-2</v>
      </c>
    </row>
    <row r="1468" spans="1:34" ht="14.25" x14ac:dyDescent="0.25">
      <c r="A1468" s="85" t="s">
        <v>10</v>
      </c>
      <c r="B1468" s="85" t="s">
        <v>428</v>
      </c>
      <c r="C1468" s="85" t="s">
        <v>434</v>
      </c>
      <c r="D1468" s="85" t="s">
        <v>435</v>
      </c>
      <c r="E1468" s="85" t="s">
        <v>94</v>
      </c>
      <c r="F1468" s="85" t="s">
        <v>94</v>
      </c>
      <c r="G1468" s="85" t="s">
        <v>436</v>
      </c>
      <c r="H1468" s="86" t="s">
        <v>16</v>
      </c>
      <c r="I1468" s="87">
        <v>25</v>
      </c>
      <c r="J1468" s="88">
        <v>2.598494765648714E-2</v>
      </c>
      <c r="K1468" s="88">
        <v>2.5959005945016437E-2</v>
      </c>
      <c r="L1468" s="88">
        <v>2.5934505439738551E-2</v>
      </c>
      <c r="M1468" s="88">
        <v>2.5910004934460665E-2</v>
      </c>
      <c r="N1468" s="88">
        <v>2.5884063222989969E-2</v>
      </c>
      <c r="O1468" s="88">
        <v>2.6116097420033471E-2</v>
      </c>
      <c r="P1468" s="88">
        <v>2.6133391894347279E-2</v>
      </c>
      <c r="Q1468" s="88">
        <v>2.6150686368661077E-2</v>
      </c>
      <c r="R1468" s="88">
        <v>2.6166539636782064E-2</v>
      </c>
      <c r="S1468" s="88">
        <v>2.6183834111095865E-2</v>
      </c>
      <c r="T1468" s="88">
        <v>2.6201128585409666E-2</v>
      </c>
      <c r="U1468" s="88">
        <v>2.6216981853530646E-2</v>
      </c>
      <c r="V1468" s="88">
        <v>2.623427632784445E-2</v>
      </c>
      <c r="W1468" s="88">
        <v>2.6251570802158248E-2</v>
      </c>
      <c r="X1468" s="88">
        <v>2.6268061125190555E-2</v>
      </c>
      <c r="Y1468" s="88">
        <v>2.630174232295306E-2</v>
      </c>
      <c r="Z1468" s="88">
        <v>2.6321865070461744E-2</v>
      </c>
      <c r="AA1468" s="88">
        <v>2.6342841713847966E-2</v>
      </c>
      <c r="AB1468" s="88">
        <v>2.6364554791048669E-2</v>
      </c>
      <c r="AC1468" s="88">
        <v>2.6387151588826756E-2</v>
      </c>
      <c r="AD1468" s="88">
        <v>2.641096968155399E-2</v>
      </c>
      <c r="AE1468" s="88">
        <v>2.6432232296046587E-2</v>
      </c>
      <c r="AF1468" s="88">
        <v>2.6455108830353225E-2</v>
      </c>
      <c r="AG1468" s="88">
        <v>2.6477860075208359E-2</v>
      </c>
      <c r="AH1468" s="88">
        <v>2.6500331335244449E-2</v>
      </c>
    </row>
    <row r="1469" spans="1:34" ht="14.25" x14ac:dyDescent="0.25">
      <c r="A1469" s="85" t="s">
        <v>10</v>
      </c>
      <c r="B1469" s="85" t="s">
        <v>428</v>
      </c>
      <c r="C1469" s="85" t="s">
        <v>434</v>
      </c>
      <c r="D1469" s="85" t="s">
        <v>435</v>
      </c>
      <c r="E1469" s="85" t="s">
        <v>94</v>
      </c>
      <c r="F1469" s="85" t="s">
        <v>94</v>
      </c>
      <c r="G1469" s="85" t="s">
        <v>437</v>
      </c>
      <c r="H1469" s="86" t="s">
        <v>16</v>
      </c>
      <c r="I1469" s="87">
        <v>25</v>
      </c>
      <c r="J1469" s="88">
        <v>0.68792535246902053</v>
      </c>
      <c r="K1469" s="88">
        <v>0.67763835126564187</v>
      </c>
      <c r="L1469" s="88">
        <v>0.66563799337964513</v>
      </c>
      <c r="M1469" s="88">
        <v>0.65209229206641728</v>
      </c>
      <c r="N1469" s="88">
        <v>0.63674137756270865</v>
      </c>
      <c r="O1469" s="88">
        <v>0.62347729819508979</v>
      </c>
      <c r="P1469" s="88">
        <v>0.60310638739128053</v>
      </c>
      <c r="Q1469" s="88">
        <v>0.59552232067328759</v>
      </c>
      <c r="R1469" s="88">
        <v>0.57513085993293911</v>
      </c>
      <c r="S1469" s="88">
        <v>0.55286458912838077</v>
      </c>
      <c r="T1469" s="88">
        <v>0.54437625989993321</v>
      </c>
      <c r="U1469" s="88">
        <v>0.52317453828112892</v>
      </c>
      <c r="V1469" s="88">
        <v>0.50184386488319743</v>
      </c>
      <c r="W1469" s="88">
        <v>0.4923207000703213</v>
      </c>
      <c r="X1469" s="88">
        <v>0.46955219752175703</v>
      </c>
      <c r="Y1469" s="88">
        <v>0.44612822339546321</v>
      </c>
      <c r="Z1469" s="88">
        <v>0.43515265387216306</v>
      </c>
      <c r="AA1469" s="88">
        <v>0.42387672537034465</v>
      </c>
      <c r="AB1469" s="88">
        <v>0.42546253967957709</v>
      </c>
      <c r="AC1469" s="88">
        <v>0.41244800185137187</v>
      </c>
      <c r="AD1469" s="88">
        <v>0.41251227474754804</v>
      </c>
      <c r="AE1469" s="88">
        <v>0.39581951647309471</v>
      </c>
      <c r="AF1469" s="88">
        <v>0.39501501377148368</v>
      </c>
      <c r="AG1469" s="88">
        <v>0.38128146253204204</v>
      </c>
      <c r="AH1469" s="88">
        <v>0.38175783216156373</v>
      </c>
    </row>
    <row r="1470" spans="1:34" ht="14.25" x14ac:dyDescent="0.25">
      <c r="A1470" s="85" t="s">
        <v>10</v>
      </c>
      <c r="B1470" s="85" t="s">
        <v>428</v>
      </c>
      <c r="C1470" s="85" t="s">
        <v>434</v>
      </c>
      <c r="D1470" s="85" t="s">
        <v>435</v>
      </c>
      <c r="E1470" s="85" t="s">
        <v>94</v>
      </c>
      <c r="F1470" s="85" t="s">
        <v>94</v>
      </c>
      <c r="G1470" s="85" t="s">
        <v>438</v>
      </c>
      <c r="H1470" s="86" t="s">
        <v>18</v>
      </c>
      <c r="I1470" s="87">
        <v>298</v>
      </c>
      <c r="J1470" s="88">
        <v>0.71025101509070776</v>
      </c>
      <c r="K1470" s="88">
        <v>0.70832183337084742</v>
      </c>
      <c r="L1470" s="88">
        <v>0.7250767427944973</v>
      </c>
      <c r="M1470" s="88">
        <v>0.74166278529169827</v>
      </c>
      <c r="N1470" s="88">
        <v>0.75713557767051454</v>
      </c>
      <c r="O1470" s="88">
        <v>0.7468651345071522</v>
      </c>
      <c r="P1470" s="88">
        <v>0.75851543281597544</v>
      </c>
      <c r="Q1470" s="88">
        <v>0.7572792263567345</v>
      </c>
      <c r="R1470" s="88">
        <v>0.74850558247899812</v>
      </c>
      <c r="S1470" s="88">
        <v>0.74432626991180539</v>
      </c>
      <c r="T1470" s="88">
        <v>0.74343663549715</v>
      </c>
      <c r="U1470" s="88">
        <v>0.73762960661307542</v>
      </c>
      <c r="V1470" s="88">
        <v>0.74915987789877236</v>
      </c>
      <c r="W1470" s="88">
        <v>0.7536860665609737</v>
      </c>
      <c r="X1470" s="88">
        <v>0.7566910562692476</v>
      </c>
      <c r="Y1470" s="88">
        <v>0.7687364021518921</v>
      </c>
      <c r="Z1470" s="88">
        <v>0.78095155866708243</v>
      </c>
      <c r="AA1470" s="88">
        <v>0.79043001929727164</v>
      </c>
      <c r="AB1470" s="88">
        <v>0.80476666924130213</v>
      </c>
      <c r="AC1470" s="88">
        <v>0.81706820822797488</v>
      </c>
      <c r="AD1470" s="88">
        <v>0.83316965876907623</v>
      </c>
      <c r="AE1470" s="88">
        <v>0.79988677972637612</v>
      </c>
      <c r="AF1470" s="88">
        <v>0.80248869789775035</v>
      </c>
      <c r="AG1470" s="88">
        <v>0.80120439682777711</v>
      </c>
      <c r="AH1470" s="88">
        <v>0.8015951031379166</v>
      </c>
    </row>
    <row r="1471" spans="1:34" ht="14.25" x14ac:dyDescent="0.25">
      <c r="A1471" s="85" t="s">
        <v>10</v>
      </c>
      <c r="B1471" s="85" t="s">
        <v>428</v>
      </c>
      <c r="C1471" s="85" t="s">
        <v>434</v>
      </c>
      <c r="D1471" s="85" t="s">
        <v>435</v>
      </c>
      <c r="E1471" s="85" t="s">
        <v>94</v>
      </c>
      <c r="F1471" s="85" t="s">
        <v>94</v>
      </c>
      <c r="G1471" s="85" t="s">
        <v>439</v>
      </c>
      <c r="H1471" s="86" t="s">
        <v>18</v>
      </c>
      <c r="I1471" s="87">
        <v>298</v>
      </c>
      <c r="J1471" s="88">
        <v>3.6919574768999999E-2</v>
      </c>
      <c r="K1471" s="88">
        <v>3.7470992166099996E-2</v>
      </c>
      <c r="L1471" s="88">
        <v>3.7911655136500001E-2</v>
      </c>
      <c r="M1471" s="88">
        <v>3.8396917084899999E-2</v>
      </c>
      <c r="N1471" s="88">
        <v>3.8770378566999997E-2</v>
      </c>
      <c r="O1471" s="88">
        <v>3.9070726121600008E-2</v>
      </c>
      <c r="P1471" s="88">
        <v>3.9367060227100008E-2</v>
      </c>
      <c r="Q1471" s="88">
        <v>3.9694487637700004E-2</v>
      </c>
      <c r="R1471" s="88">
        <v>4.0036874901600003E-2</v>
      </c>
      <c r="S1471" s="88">
        <v>4.0272560032200005E-2</v>
      </c>
      <c r="T1471" s="88">
        <v>4.0595612787899998E-2</v>
      </c>
      <c r="U1471" s="88">
        <v>4.0960444800900005E-2</v>
      </c>
      <c r="V1471" s="88">
        <v>4.1337942320499997E-2</v>
      </c>
      <c r="W1471" s="88">
        <v>4.1666169041600004E-2</v>
      </c>
      <c r="X1471" s="88">
        <v>4.1994653473100003E-2</v>
      </c>
      <c r="Y1471" s="88">
        <v>4.2289297024600013E-2</v>
      </c>
      <c r="Z1471" s="88">
        <v>4.2526573355999998E-2</v>
      </c>
      <c r="AA1471" s="88">
        <v>4.2742406888799996E-2</v>
      </c>
      <c r="AB1471" s="88">
        <v>4.2901036475700004E-2</v>
      </c>
      <c r="AC1471" s="88">
        <v>4.2959209115299997E-2</v>
      </c>
      <c r="AD1471" s="88">
        <v>4.2966128973300009E-2</v>
      </c>
      <c r="AE1471" s="88">
        <v>4.26382659314E-2</v>
      </c>
      <c r="AF1471" s="88">
        <v>4.2553398243200008E-2</v>
      </c>
      <c r="AG1471" s="88">
        <v>4.2526076470800013E-2</v>
      </c>
      <c r="AH1471" s="88">
        <v>4.2579043989100007E-2</v>
      </c>
    </row>
    <row r="1472" spans="1:34" ht="14.25" x14ac:dyDescent="0.25">
      <c r="A1472" s="85" t="s">
        <v>10</v>
      </c>
      <c r="B1472" s="85" t="s">
        <v>428</v>
      </c>
      <c r="C1472" s="85" t="s">
        <v>434</v>
      </c>
      <c r="D1472" s="85" t="s">
        <v>435</v>
      </c>
      <c r="E1472" s="85" t="s">
        <v>94</v>
      </c>
      <c r="F1472" s="85" t="s">
        <v>94</v>
      </c>
      <c r="G1472" s="85" t="s">
        <v>440</v>
      </c>
      <c r="H1472" s="86" t="s">
        <v>16</v>
      </c>
      <c r="I1472" s="87">
        <v>25</v>
      </c>
      <c r="J1472" s="88">
        <v>0.33219621189779058</v>
      </c>
      <c r="K1472" s="88">
        <v>0.33719766454576122</v>
      </c>
      <c r="L1472" s="88">
        <v>0.3413553693074437</v>
      </c>
      <c r="M1472" s="88">
        <v>0.34575820931231999</v>
      </c>
      <c r="N1472" s="88">
        <v>0.34931298298620933</v>
      </c>
      <c r="O1472" s="88">
        <v>0.35158766022473625</v>
      </c>
      <c r="P1472" s="88">
        <v>0.35414003690596124</v>
      </c>
      <c r="Q1472" s="88">
        <v>0.35712686671030691</v>
      </c>
      <c r="R1472" s="88">
        <v>0.36009401925758622</v>
      </c>
      <c r="S1472" s="88">
        <v>0.3622530657426975</v>
      </c>
      <c r="T1472" s="88">
        <v>0.36504895580779501</v>
      </c>
      <c r="U1472" s="88">
        <v>0.36837303464859183</v>
      </c>
      <c r="V1472" s="88">
        <v>0.37181403391407186</v>
      </c>
      <c r="W1472" s="88">
        <v>0.37461669475332371</v>
      </c>
      <c r="X1472" s="88">
        <v>0.37756886952747376</v>
      </c>
      <c r="Y1472" s="88">
        <v>0.38019418102697072</v>
      </c>
      <c r="Z1472" s="88">
        <v>0.38228841176065309</v>
      </c>
      <c r="AA1472" s="88">
        <v>0.38425292305934627</v>
      </c>
      <c r="AB1472" s="88">
        <v>0.38569049617266005</v>
      </c>
      <c r="AC1472" s="88">
        <v>0.38621322338594621</v>
      </c>
      <c r="AD1472" s="88">
        <v>0.38627340804509624</v>
      </c>
      <c r="AE1472" s="88">
        <v>0.38328192760799812</v>
      </c>
      <c r="AF1472" s="88">
        <v>0.38250290754100691</v>
      </c>
      <c r="AG1472" s="88">
        <v>0.38224938943457432</v>
      </c>
      <c r="AH1472" s="88">
        <v>0.38272696838326126</v>
      </c>
    </row>
    <row r="1473" spans="1:34" ht="14.25" x14ac:dyDescent="0.25">
      <c r="A1473" s="85" t="s">
        <v>10</v>
      </c>
      <c r="B1473" s="85" t="s">
        <v>428</v>
      </c>
      <c r="C1473" s="85" t="s">
        <v>434</v>
      </c>
      <c r="D1473" s="85" t="s">
        <v>441</v>
      </c>
      <c r="E1473" s="85" t="s">
        <v>94</v>
      </c>
      <c r="F1473" s="85" t="s">
        <v>94</v>
      </c>
      <c r="G1473" s="85" t="s">
        <v>442</v>
      </c>
      <c r="H1473" s="86" t="s">
        <v>16</v>
      </c>
      <c r="I1473" s="87">
        <v>25</v>
      </c>
      <c r="J1473" s="88">
        <v>2.7704880191520005E-4</v>
      </c>
      <c r="K1473" s="88">
        <v>1.8520510680000002E-4</v>
      </c>
      <c r="L1473" s="88">
        <v>5.4235503088200004E-5</v>
      </c>
      <c r="M1473" s="88">
        <v>1.4272151792958757E-4</v>
      </c>
      <c r="N1473" s="88">
        <v>1.3468998050604616E-4</v>
      </c>
      <c r="O1473" s="88">
        <v>1.6336865051682893E-4</v>
      </c>
      <c r="P1473" s="88">
        <v>1.6359585537305764E-4</v>
      </c>
      <c r="Q1473" s="88">
        <v>1.2523404822425659E-4</v>
      </c>
      <c r="R1473" s="88">
        <v>1.1654226272774716E-4</v>
      </c>
      <c r="S1473" s="88">
        <v>1.3809951636425659E-4</v>
      </c>
      <c r="T1473" s="88">
        <v>1.3045519968425662E-4</v>
      </c>
      <c r="U1473" s="88">
        <v>1.4543722006023929E-4</v>
      </c>
      <c r="V1473" s="88">
        <v>1.2961488695921325E-4</v>
      </c>
      <c r="W1473" s="88">
        <v>1.7542073865260154E-4</v>
      </c>
      <c r="X1473" s="88">
        <v>4.4099642567841876E-4</v>
      </c>
      <c r="Y1473" s="88">
        <v>1.3343960414229764E-4</v>
      </c>
      <c r="Z1473" s="88">
        <v>1.4116341637642637E-4</v>
      </c>
      <c r="AA1473" s="88">
        <v>1.095970294324069E-3</v>
      </c>
      <c r="AB1473" s="88">
        <v>1.2516142851929162E-3</v>
      </c>
      <c r="AC1473" s="88">
        <v>8.1650487929482696E-4</v>
      </c>
      <c r="AD1473" s="88">
        <v>6.8893142212394338E-4</v>
      </c>
      <c r="AE1473" s="88">
        <v>6.6856367820934074E-4</v>
      </c>
      <c r="AF1473" s="88">
        <v>1.0685696207390094E-3</v>
      </c>
      <c r="AG1473" s="88">
        <v>1.0829095956575194E-3</v>
      </c>
      <c r="AH1473" s="88">
        <v>3.5239395068867616E-4</v>
      </c>
    </row>
    <row r="1474" spans="1:34" ht="14.25" x14ac:dyDescent="0.25">
      <c r="A1474" s="85" t="s">
        <v>10</v>
      </c>
      <c r="B1474" s="85" t="s">
        <v>428</v>
      </c>
      <c r="C1474" s="85" t="s">
        <v>434</v>
      </c>
      <c r="D1474" s="85" t="s">
        <v>441</v>
      </c>
      <c r="E1474" s="85" t="s">
        <v>94</v>
      </c>
      <c r="F1474" s="85" t="s">
        <v>94</v>
      </c>
      <c r="G1474" s="85" t="s">
        <v>443</v>
      </c>
      <c r="H1474" s="86" t="s">
        <v>16</v>
      </c>
      <c r="I1474" s="87">
        <v>25</v>
      </c>
      <c r="J1474" s="88">
        <v>1.6279513487999999E-4</v>
      </c>
      <c r="K1474" s="88">
        <v>1.5497742960000001E-4</v>
      </c>
      <c r="L1474" s="88">
        <v>1.3443474228456913E-4</v>
      </c>
      <c r="M1474" s="88">
        <v>1.2764598840000002E-4</v>
      </c>
      <c r="N1474" s="88">
        <v>1.2296164730501001E-4</v>
      </c>
      <c r="O1474" s="88">
        <v>1.0970343023807618E-4</v>
      </c>
      <c r="P1474" s="88">
        <v>1.1171469263807615E-4</v>
      </c>
      <c r="Q1474" s="88">
        <v>1.169817561739479E-4</v>
      </c>
      <c r="R1474" s="88">
        <v>1.1133462226593343E-4</v>
      </c>
      <c r="S1474" s="88">
        <v>1.2195502657394791E-4</v>
      </c>
      <c r="T1474" s="88">
        <v>1.2361522358728932E-4</v>
      </c>
      <c r="U1474" s="88">
        <v>1.0214462600358326E-2</v>
      </c>
      <c r="V1474" s="88">
        <v>1.0109298687754698E-2</v>
      </c>
      <c r="W1474" s="88">
        <v>2.6370299213282467E-4</v>
      </c>
      <c r="X1474" s="88">
        <v>9.8566557140842975E-3</v>
      </c>
      <c r="Y1474" s="88">
        <v>9.7188519602566335E-3</v>
      </c>
      <c r="Z1474" s="88">
        <v>9.6051193311797213E-3</v>
      </c>
      <c r="AA1474" s="88">
        <v>9.4624567961476228E-3</v>
      </c>
      <c r="AB1474" s="88">
        <v>9.3384763982871603E-3</v>
      </c>
      <c r="AC1474" s="88">
        <v>9.2174070094610278E-3</v>
      </c>
      <c r="AD1474" s="88">
        <v>9.2790085212347169E-3</v>
      </c>
      <c r="AE1474" s="88">
        <v>9.4943988783515315E-3</v>
      </c>
      <c r="AF1474" s="88">
        <v>9.5066808426498249E-3</v>
      </c>
      <c r="AG1474" s="88">
        <v>9.238816390388066E-3</v>
      </c>
      <c r="AH1474" s="88">
        <v>8.999171751117762E-3</v>
      </c>
    </row>
    <row r="1475" spans="1:34" ht="14.25" x14ac:dyDescent="0.25">
      <c r="A1475" s="85" t="s">
        <v>10</v>
      </c>
      <c r="B1475" s="85" t="s">
        <v>428</v>
      </c>
      <c r="C1475" s="85" t="s">
        <v>434</v>
      </c>
      <c r="D1475" s="85" t="s">
        <v>441</v>
      </c>
      <c r="E1475" s="85" t="s">
        <v>94</v>
      </c>
      <c r="F1475" s="85" t="s">
        <v>94</v>
      </c>
      <c r="G1475" s="85" t="s">
        <v>444</v>
      </c>
      <c r="H1475" s="86" t="s">
        <v>16</v>
      </c>
      <c r="I1475" s="87">
        <v>25</v>
      </c>
      <c r="J1475" s="88">
        <v>5.510378160000001E-6</v>
      </c>
      <c r="K1475" s="88">
        <v>3.0255120000000003E-7</v>
      </c>
      <c r="L1475" s="88">
        <v>7.7892532199999994E-6</v>
      </c>
      <c r="M1475" s="88">
        <v>1.1287030860000003E-5</v>
      </c>
      <c r="N1475" s="88">
        <v>1.1287030860000003E-5</v>
      </c>
      <c r="O1475" s="88">
        <v>3.7957130796226417E-6</v>
      </c>
      <c r="P1475" s="88">
        <v>4.1367291792452836E-6</v>
      </c>
      <c r="Q1475" s="88">
        <v>6.6025449000000006E-6</v>
      </c>
      <c r="R1475" s="88">
        <v>6.4690277400000005E-6</v>
      </c>
      <c r="S1475" s="88">
        <v>4.1256348079245285E-6</v>
      </c>
      <c r="T1475" s="88">
        <v>5.5557139584905664E-7</v>
      </c>
      <c r="U1475" s="88">
        <v>4.3655578981132078E-7</v>
      </c>
      <c r="V1475" s="88">
        <v>4.6737348792452829E-7</v>
      </c>
      <c r="W1475" s="88">
        <v>5.0161015800000004E-6</v>
      </c>
      <c r="X1475" s="88">
        <v>4.23061630570908E-6</v>
      </c>
      <c r="Y1475" s="88">
        <v>1.08435549695508E-5</v>
      </c>
      <c r="Z1475" s="88">
        <v>1.3030921531009359E-7</v>
      </c>
      <c r="AA1475" s="88">
        <v>3.0911190898644004E-7</v>
      </c>
      <c r="AB1475" s="88">
        <v>2.1255052303044001E-7</v>
      </c>
      <c r="AC1475" s="88">
        <v>1.2871399217444151E-7</v>
      </c>
      <c r="AD1475" s="88">
        <v>8.109663415208152E-8</v>
      </c>
      <c r="AE1475" s="88">
        <v>1.1239216120401964E-6</v>
      </c>
      <c r="AF1475" s="88">
        <v>1.3175524182144906E-6</v>
      </c>
      <c r="AG1475" s="88">
        <v>6.3589661466046634E-7</v>
      </c>
      <c r="AH1475" s="88">
        <v>2.2147149049199998E-7</v>
      </c>
    </row>
    <row r="1476" spans="1:34" ht="14.25" x14ac:dyDescent="0.25">
      <c r="A1476" s="85" t="s">
        <v>10</v>
      </c>
      <c r="B1476" s="85" t="s">
        <v>428</v>
      </c>
      <c r="C1476" s="85" t="s">
        <v>434</v>
      </c>
      <c r="D1476" s="85" t="s">
        <v>441</v>
      </c>
      <c r="E1476" s="85" t="s">
        <v>94</v>
      </c>
      <c r="F1476" s="85" t="s">
        <v>94</v>
      </c>
      <c r="G1476" s="85" t="s">
        <v>445</v>
      </c>
      <c r="H1476" s="86" t="s">
        <v>16</v>
      </c>
      <c r="I1476" s="87">
        <v>25</v>
      </c>
      <c r="J1476" s="88">
        <v>4.8650912522999997E-4</v>
      </c>
      <c r="K1476" s="88">
        <v>4.4383222592999998E-4</v>
      </c>
      <c r="L1476" s="88">
        <v>4.0115532663E-4</v>
      </c>
      <c r="M1476" s="88">
        <v>3.840074173125E-4</v>
      </c>
      <c r="N1476" s="88">
        <v>3.0293918476875E-4</v>
      </c>
      <c r="O1476" s="88">
        <v>3.0293918476875E-4</v>
      </c>
      <c r="P1476" s="88">
        <v>3.0293918476875E-4</v>
      </c>
      <c r="Q1476" s="88">
        <v>2.944656518835859E-4</v>
      </c>
      <c r="R1476" s="88">
        <v>3.0726850631330706E-4</v>
      </c>
      <c r="S1476" s="88">
        <v>2.2618376159173987E-4</v>
      </c>
      <c r="T1476" s="88">
        <v>2.3898661602146098E-4</v>
      </c>
      <c r="U1476" s="88">
        <v>2.3898661602146098E-4</v>
      </c>
      <c r="V1476" s="88">
        <v>2.3045137973498023E-4</v>
      </c>
      <c r="W1476" s="88">
        <v>2.3045137973498023E-4</v>
      </c>
      <c r="X1476" s="88">
        <v>2.0484567087553798E-4</v>
      </c>
      <c r="Y1476" s="88">
        <v>1.7155824935826314E-4</v>
      </c>
      <c r="Z1476" s="88">
        <v>2.3991643125000005E-4</v>
      </c>
      <c r="AA1476" s="88">
        <v>2.1639521250000005E-4</v>
      </c>
      <c r="AB1476" s="88">
        <v>2.3333049000000004E-4</v>
      </c>
      <c r="AC1476" s="88">
        <v>2.4367982625000004E-4</v>
      </c>
      <c r="AD1476" s="88">
        <v>2.1639521250000005E-4</v>
      </c>
      <c r="AE1476" s="88">
        <v>1.8769932562500005E-4</v>
      </c>
      <c r="AF1476" s="88">
        <v>1.7264574562500005E-4</v>
      </c>
      <c r="AG1476" s="88">
        <v>2.2580370000000006E-4</v>
      </c>
      <c r="AH1476" s="88">
        <v>1.4771325375000007E-4</v>
      </c>
    </row>
    <row r="1477" spans="1:34" ht="14.25" x14ac:dyDescent="0.25">
      <c r="A1477" s="85" t="s">
        <v>10</v>
      </c>
      <c r="B1477" s="85" t="s">
        <v>428</v>
      </c>
      <c r="C1477" s="85" t="s">
        <v>434</v>
      </c>
      <c r="D1477" s="85" t="s">
        <v>441</v>
      </c>
      <c r="E1477" s="85" t="s">
        <v>94</v>
      </c>
      <c r="F1477" s="85" t="s">
        <v>94</v>
      </c>
      <c r="G1477" s="85" t="s">
        <v>446</v>
      </c>
      <c r="H1477" s="86" t="s">
        <v>16</v>
      </c>
      <c r="I1477" s="87">
        <v>25</v>
      </c>
      <c r="J1477" s="88">
        <v>3.7724251554832498E-3</v>
      </c>
      <c r="K1477" s="88">
        <v>3.4877704448835001E-3</v>
      </c>
      <c r="L1477" s="88">
        <v>3.1720694374979997E-3</v>
      </c>
      <c r="M1477" s="88">
        <v>3.8177693387999997E-3</v>
      </c>
      <c r="N1477" s="88">
        <v>3.0876058097437501E-3</v>
      </c>
      <c r="O1477" s="88">
        <v>3.7974885208312496E-3</v>
      </c>
      <c r="P1477" s="88">
        <v>3.7419461206874994E-3</v>
      </c>
      <c r="Q1477" s="88">
        <v>2.9674892851875002E-3</v>
      </c>
      <c r="R1477" s="88">
        <v>3.6110021738432795E-3</v>
      </c>
      <c r="S1477" s="88">
        <v>3.2206824944242297E-3</v>
      </c>
      <c r="T1477" s="88">
        <v>3.7908981154749647E-3</v>
      </c>
      <c r="U1477" s="88">
        <v>4.2695303480586606E-3</v>
      </c>
      <c r="V1477" s="88">
        <v>4.0689191161784781E-3</v>
      </c>
      <c r="W1477" s="88">
        <v>4.0558357749689014E-3</v>
      </c>
      <c r="X1477" s="88">
        <v>3.78762728017257E-3</v>
      </c>
      <c r="Y1477" s="88">
        <v>4.0253079788132211E-3</v>
      </c>
      <c r="Z1477" s="88">
        <v>5.0476702499999996E-3</v>
      </c>
      <c r="AA1477" s="88">
        <v>4.66308585E-3</v>
      </c>
      <c r="AB1477" s="88">
        <v>4.2496576200000006E-3</v>
      </c>
      <c r="AC1477" s="88">
        <v>4.8938364900000001E-3</v>
      </c>
      <c r="AD1477" s="88">
        <v>5.1197798250000003E-3</v>
      </c>
      <c r="AE1477" s="88">
        <v>4.9707533699999999E-3</v>
      </c>
      <c r="AF1477" s="88">
        <v>4.1270713425000001E-3</v>
      </c>
      <c r="AG1477" s="88">
        <v>4.7303881199999998E-3</v>
      </c>
      <c r="AH1477" s="88">
        <v>4.8553780500000003E-3</v>
      </c>
    </row>
    <row r="1478" spans="1:34" ht="14.25" x14ac:dyDescent="0.25">
      <c r="A1478" s="85" t="s">
        <v>10</v>
      </c>
      <c r="B1478" s="85" t="s">
        <v>428</v>
      </c>
      <c r="C1478" s="85" t="s">
        <v>434</v>
      </c>
      <c r="D1478" s="85" t="s">
        <v>441</v>
      </c>
      <c r="E1478" s="85" t="s">
        <v>94</v>
      </c>
      <c r="F1478" s="85" t="s">
        <v>94</v>
      </c>
      <c r="G1478" s="85" t="s">
        <v>447</v>
      </c>
      <c r="H1478" s="86" t="s">
        <v>16</v>
      </c>
      <c r="I1478" s="87">
        <v>25</v>
      </c>
      <c r="J1478" s="88">
        <v>3.8885827991007149E-2</v>
      </c>
      <c r="K1478" s="88">
        <v>3.3297164107331981E-2</v>
      </c>
      <c r="L1478" s="88">
        <v>3.588119938348374E-2</v>
      </c>
      <c r="M1478" s="88">
        <v>3.315112083500666E-2</v>
      </c>
      <c r="N1478" s="88">
        <v>3.1814475230920639E-2</v>
      </c>
      <c r="O1478" s="88">
        <v>3.3122313259449691E-2</v>
      </c>
      <c r="P1478" s="88">
        <v>2.9798269554864268E-2</v>
      </c>
      <c r="Q1478" s="88">
        <v>3.0749026980191656E-2</v>
      </c>
      <c r="R1478" s="88">
        <v>3.292192651690766E-2</v>
      </c>
      <c r="S1478" s="88">
        <v>3.0761360718564956E-2</v>
      </c>
      <c r="T1478" s="88">
        <v>3.2641225889764217E-2</v>
      </c>
      <c r="U1478" s="88">
        <v>3.3198151395692953E-2</v>
      </c>
      <c r="V1478" s="88">
        <v>3.0988708390848194E-2</v>
      </c>
      <c r="W1478" s="88">
        <v>3.3293464491410796E-2</v>
      </c>
      <c r="X1478" s="88">
        <v>3.0367952610039044E-2</v>
      </c>
      <c r="Y1478" s="88">
        <v>3.1907889791470252E-2</v>
      </c>
      <c r="Z1478" s="88">
        <v>2.9041757911173981E-2</v>
      </c>
      <c r="AA1478" s="88">
        <v>2.8452739145721741E-2</v>
      </c>
      <c r="AB1478" s="88">
        <v>2.6242805762214421E-2</v>
      </c>
      <c r="AC1478" s="88">
        <v>2.3824606191546638E-2</v>
      </c>
      <c r="AD1478" s="88">
        <v>2.4608820899034545E-2</v>
      </c>
      <c r="AE1478" s="88">
        <v>2.4608820899034545E-2</v>
      </c>
      <c r="AF1478" s="88">
        <v>2.4608820899034545E-2</v>
      </c>
      <c r="AG1478" s="88">
        <v>2.4608820899034545E-2</v>
      </c>
      <c r="AH1478" s="88">
        <v>2.4608820899034545E-2</v>
      </c>
    </row>
    <row r="1479" spans="1:34" ht="14.25" x14ac:dyDescent="0.25">
      <c r="A1479" s="85" t="s">
        <v>10</v>
      </c>
      <c r="B1479" s="85" t="s">
        <v>428</v>
      </c>
      <c r="C1479" s="85" t="s">
        <v>434</v>
      </c>
      <c r="D1479" s="85" t="s">
        <v>441</v>
      </c>
      <c r="E1479" s="85" t="s">
        <v>94</v>
      </c>
      <c r="F1479" s="85" t="s">
        <v>94</v>
      </c>
      <c r="G1479" s="85" t="s">
        <v>448</v>
      </c>
      <c r="H1479" s="86" t="s">
        <v>16</v>
      </c>
      <c r="I1479" s="87">
        <v>25</v>
      </c>
      <c r="J1479" s="88">
        <v>6.0272029401257581E-2</v>
      </c>
      <c r="K1479" s="88">
        <v>5.5608758303394713E-2</v>
      </c>
      <c r="L1479" s="88">
        <v>6.7845775905263667E-2</v>
      </c>
      <c r="M1479" s="88">
        <v>5.1189057641892466E-2</v>
      </c>
      <c r="N1479" s="88">
        <v>5.7415630429869711E-2</v>
      </c>
      <c r="O1479" s="88">
        <v>5.1648078729004766E-2</v>
      </c>
      <c r="P1479" s="88">
        <v>5.2854178804998687E-2</v>
      </c>
      <c r="Q1479" s="88">
        <v>5.7190872266017899E-2</v>
      </c>
      <c r="R1479" s="88">
        <v>5.6255584342763135E-2</v>
      </c>
      <c r="S1479" s="88">
        <v>5.9330104546637813E-2</v>
      </c>
      <c r="T1479" s="88">
        <v>5.7564791460898997E-2</v>
      </c>
      <c r="U1479" s="88">
        <v>5.6259479334376486E-2</v>
      </c>
      <c r="V1479" s="88">
        <v>5.8066681952560685E-2</v>
      </c>
      <c r="W1479" s="88">
        <v>5.6277851936326215E-2</v>
      </c>
      <c r="X1479" s="88">
        <v>6.0345448020788235E-2</v>
      </c>
      <c r="Y1479" s="88">
        <v>6.0453895368461096E-2</v>
      </c>
      <c r="Z1479" s="88">
        <v>6.5128472594097653E-2</v>
      </c>
      <c r="AA1479" s="88">
        <v>5.9110115600348401E-2</v>
      </c>
      <c r="AB1479" s="88">
        <v>6.267158180366092E-2</v>
      </c>
      <c r="AC1479" s="88">
        <v>5.850991763914537E-2</v>
      </c>
      <c r="AD1479" s="88">
        <v>5.8509917639145259E-2</v>
      </c>
      <c r="AE1479" s="88">
        <v>5.850991763914537E-2</v>
      </c>
      <c r="AF1479" s="88">
        <v>5.850991763914537E-2</v>
      </c>
      <c r="AG1479" s="88">
        <v>5.850991763914537E-2</v>
      </c>
      <c r="AH1479" s="88">
        <v>5.850991763914537E-2</v>
      </c>
    </row>
    <row r="1480" spans="1:34" ht="14.25" x14ac:dyDescent="0.25">
      <c r="A1480" s="85" t="s">
        <v>10</v>
      </c>
      <c r="B1480" s="85" t="s">
        <v>428</v>
      </c>
      <c r="C1480" s="85" t="s">
        <v>434</v>
      </c>
      <c r="D1480" s="85" t="s">
        <v>441</v>
      </c>
      <c r="E1480" s="85" t="s">
        <v>94</v>
      </c>
      <c r="F1480" s="85" t="s">
        <v>94</v>
      </c>
      <c r="G1480" s="85" t="s">
        <v>449</v>
      </c>
      <c r="H1480" s="86" t="s">
        <v>16</v>
      </c>
      <c r="I1480" s="87">
        <v>25</v>
      </c>
      <c r="J1480" s="88">
        <v>5.1521513392731267E-3</v>
      </c>
      <c r="K1480" s="88">
        <v>4.0662221341911421E-3</v>
      </c>
      <c r="L1480" s="88">
        <v>5.2628408862988012E-3</v>
      </c>
      <c r="M1480" s="88">
        <v>5.3325228852620409E-3</v>
      </c>
      <c r="N1480" s="88">
        <v>5.240332983978818E-3</v>
      </c>
      <c r="O1480" s="88">
        <v>4.367458032364083E-3</v>
      </c>
      <c r="P1480" s="88">
        <v>4.3905825895421483E-3</v>
      </c>
      <c r="Q1480" s="88">
        <v>4.2305606538699308E-3</v>
      </c>
      <c r="R1480" s="88">
        <v>4.5336465166171177E-3</v>
      </c>
      <c r="S1480" s="88">
        <v>4.5151468708746652E-3</v>
      </c>
      <c r="T1480" s="88">
        <v>4.243510405889649E-3</v>
      </c>
      <c r="U1480" s="88">
        <v>4.6964433991507036E-3</v>
      </c>
      <c r="V1480" s="88">
        <v>4.7793834775627011E-3</v>
      </c>
      <c r="W1480" s="88">
        <v>4.4303568278884218E-3</v>
      </c>
      <c r="X1480" s="88">
        <v>4.7966498135889896E-3</v>
      </c>
      <c r="Y1480" s="88">
        <v>4.2573851401964879E-3</v>
      </c>
      <c r="Z1480" s="88">
        <v>5.2245248737499998E-3</v>
      </c>
      <c r="AA1480" s="88">
        <v>6.0816841068749997E-3</v>
      </c>
      <c r="AB1480" s="88">
        <v>5.2534140628124996E-3</v>
      </c>
      <c r="AC1480" s="88">
        <v>5.7241379081250003E-3</v>
      </c>
      <c r="AD1480" s="88">
        <v>4.3711042415625007E-3</v>
      </c>
      <c r="AE1480" s="88">
        <v>3.7552547053125002E-3</v>
      </c>
      <c r="AF1480" s="88">
        <v>2.8770233578124999E-3</v>
      </c>
      <c r="AG1480" s="88">
        <v>3.3708585543750003E-3</v>
      </c>
      <c r="AH1480" s="88">
        <v>3.0398224350000002E-3</v>
      </c>
    </row>
    <row r="1481" spans="1:34" ht="14.25" x14ac:dyDescent="0.25">
      <c r="A1481" s="85" t="s">
        <v>10</v>
      </c>
      <c r="B1481" s="85" t="s">
        <v>428</v>
      </c>
      <c r="C1481" s="85" t="s">
        <v>434</v>
      </c>
      <c r="D1481" s="85" t="s">
        <v>441</v>
      </c>
      <c r="E1481" s="85" t="s">
        <v>94</v>
      </c>
      <c r="F1481" s="85" t="s">
        <v>94</v>
      </c>
      <c r="G1481" s="85" t="s">
        <v>450</v>
      </c>
      <c r="H1481" s="86" t="s">
        <v>16</v>
      </c>
      <c r="I1481" s="87">
        <v>25</v>
      </c>
      <c r="J1481" s="88">
        <v>4.4345402775506089E-2</v>
      </c>
      <c r="K1481" s="88">
        <v>4.5093602059202265E-2</v>
      </c>
      <c r="L1481" s="88">
        <v>4.6091046760914689E-2</v>
      </c>
      <c r="M1481" s="88">
        <v>4.6183870244646978E-2</v>
      </c>
      <c r="N1481" s="88">
        <v>4.7118206245529676E-2</v>
      </c>
      <c r="O1481" s="88">
        <v>4.8312494350319778E-2</v>
      </c>
      <c r="P1481" s="88">
        <v>4.8242715727864253E-2</v>
      </c>
      <c r="Q1481" s="88">
        <v>4.8877122078252157E-2</v>
      </c>
      <c r="R1481" s="88">
        <v>3.6608958269156402E-2</v>
      </c>
      <c r="S1481" s="88">
        <v>3.5624261935649888E-2</v>
      </c>
      <c r="T1481" s="88">
        <v>3.5543590646043483E-2</v>
      </c>
      <c r="U1481" s="88">
        <v>3.5602971897375379E-2</v>
      </c>
      <c r="V1481" s="88">
        <v>3.624208986864904E-2</v>
      </c>
      <c r="W1481" s="88">
        <v>3.7195813044063414E-2</v>
      </c>
      <c r="X1481" s="88">
        <v>3.5604029986626977E-2</v>
      </c>
      <c r="Y1481" s="88">
        <v>3.7909734719093743E-2</v>
      </c>
      <c r="Z1481" s="88">
        <v>3.6510927903161711E-2</v>
      </c>
      <c r="AA1481" s="88">
        <v>3.6692519104318977E-2</v>
      </c>
      <c r="AB1481" s="88">
        <v>3.6782604951452975E-2</v>
      </c>
      <c r="AC1481" s="88">
        <v>3.6699963332930872E-2</v>
      </c>
      <c r="AD1481" s="88">
        <v>3.6919150002191661E-2</v>
      </c>
      <c r="AE1481" s="88">
        <v>3.6919150002191661E-2</v>
      </c>
      <c r="AF1481" s="88">
        <v>3.6919150002191661E-2</v>
      </c>
      <c r="AG1481" s="88">
        <v>3.6919150002191661E-2</v>
      </c>
      <c r="AH1481" s="88">
        <v>3.6919150002191661E-2</v>
      </c>
    </row>
    <row r="1482" spans="1:34" ht="14.25" x14ac:dyDescent="0.25">
      <c r="A1482" s="85" t="s">
        <v>10</v>
      </c>
      <c r="B1482" s="85" t="s">
        <v>428</v>
      </c>
      <c r="C1482" s="85" t="s">
        <v>434</v>
      </c>
      <c r="D1482" s="85" t="s">
        <v>441</v>
      </c>
      <c r="E1482" s="85" t="s">
        <v>94</v>
      </c>
      <c r="F1482" s="85" t="s">
        <v>94</v>
      </c>
      <c r="G1482" s="85" t="s">
        <v>604</v>
      </c>
      <c r="H1482" s="86" t="s">
        <v>16</v>
      </c>
      <c r="I1482" s="87">
        <v>25</v>
      </c>
      <c r="J1482" s="88">
        <v>6.4347146787935766E-2</v>
      </c>
      <c r="K1482" s="88">
        <v>6.211355356229574E-2</v>
      </c>
      <c r="L1482" s="88">
        <v>6.004065370609097E-2</v>
      </c>
      <c r="M1482" s="88">
        <v>5.7583205000999997E-2</v>
      </c>
      <c r="N1482" s="88">
        <v>5.4312168046499999E-2</v>
      </c>
      <c r="O1482" s="88">
        <v>5.4312168046499999E-2</v>
      </c>
      <c r="P1482" s="88">
        <v>5.4765579109499994E-2</v>
      </c>
      <c r="Q1482" s="88">
        <v>5.98178738115E-2</v>
      </c>
      <c r="R1482" s="88">
        <v>5.0328627993000002E-2</v>
      </c>
      <c r="S1482" s="88">
        <v>4.2491093904E-2</v>
      </c>
      <c r="T1482" s="88">
        <v>4.2491093904E-2</v>
      </c>
      <c r="U1482" s="88">
        <v>4.2685412930999998E-2</v>
      </c>
      <c r="V1482" s="88">
        <v>4.2264388372500003E-2</v>
      </c>
      <c r="W1482" s="88">
        <v>4.2199615363499997E-2</v>
      </c>
      <c r="X1482" s="88">
        <v>4.0515517129500002E-2</v>
      </c>
      <c r="Y1482" s="88">
        <v>4.2750173687760004E-2</v>
      </c>
      <c r="Z1482" s="88">
        <v>4.2083021496851988E-2</v>
      </c>
      <c r="AA1482" s="88">
        <v>4.19625432100224E-2</v>
      </c>
      <c r="AB1482" s="88">
        <v>4.1902174177526889E-2</v>
      </c>
      <c r="AC1482" s="88">
        <v>4.1842685940332261E-2</v>
      </c>
      <c r="AD1482" s="88">
        <v>4.2108119702498704E-2</v>
      </c>
      <c r="AE1482" s="88">
        <v>4.2108119702498718E-2</v>
      </c>
      <c r="AF1482" s="88">
        <v>4.2108119702498718E-2</v>
      </c>
      <c r="AG1482" s="88">
        <v>4.2108119702498718E-2</v>
      </c>
      <c r="AH1482" s="88">
        <v>4.2108119702498718E-2</v>
      </c>
    </row>
    <row r="1483" spans="1:34" ht="14.25" x14ac:dyDescent="0.25">
      <c r="A1483" s="85" t="s">
        <v>10</v>
      </c>
      <c r="B1483" s="85" t="s">
        <v>428</v>
      </c>
      <c r="C1483" s="85" t="s">
        <v>434</v>
      </c>
      <c r="D1483" s="85" t="s">
        <v>441</v>
      </c>
      <c r="E1483" s="85" t="s">
        <v>94</v>
      </c>
      <c r="F1483" s="85" t="s">
        <v>94</v>
      </c>
      <c r="G1483" s="85" t="s">
        <v>451</v>
      </c>
      <c r="H1483" s="86" t="s">
        <v>16</v>
      </c>
      <c r="I1483" s="87">
        <v>25</v>
      </c>
      <c r="J1483" s="88">
        <v>3.6076915088670308E-2</v>
      </c>
      <c r="K1483" s="88">
        <v>3.801122609035272E-2</v>
      </c>
      <c r="L1483" s="88">
        <v>4.5436159466602372E-2</v>
      </c>
      <c r="M1483" s="88">
        <v>4.7948077225731613E-2</v>
      </c>
      <c r="N1483" s="88">
        <v>4.7985017192777625E-2</v>
      </c>
      <c r="O1483" s="88">
        <v>4.9335005079368471E-2</v>
      </c>
      <c r="P1483" s="88">
        <v>5.3986082748344398E-2</v>
      </c>
      <c r="Q1483" s="88">
        <v>5.6162182625237103E-2</v>
      </c>
      <c r="R1483" s="88">
        <v>5.5819648385355851E-2</v>
      </c>
      <c r="S1483" s="88">
        <v>5.7216650775459815E-2</v>
      </c>
      <c r="T1483" s="88">
        <v>5.7891644718755235E-2</v>
      </c>
      <c r="U1483" s="88">
        <v>5.8214029885702304E-2</v>
      </c>
      <c r="V1483" s="88">
        <v>5.7995748262248563E-2</v>
      </c>
      <c r="W1483" s="88">
        <v>5.8136791772787903E-2</v>
      </c>
      <c r="X1483" s="88">
        <v>4.8693592924296709E-2</v>
      </c>
      <c r="Y1483" s="88">
        <v>4.4526093005741375E-2</v>
      </c>
      <c r="Z1483" s="88">
        <v>4.574511191825998E-2</v>
      </c>
      <c r="AA1483" s="88">
        <v>5.2975865893499993E-2</v>
      </c>
      <c r="AB1483" s="88">
        <v>5.361256835549999E-2</v>
      </c>
      <c r="AC1483" s="88">
        <v>5.8950504112500003E-2</v>
      </c>
      <c r="AD1483" s="88">
        <v>6.5013984535499988E-2</v>
      </c>
      <c r="AE1483" s="88">
        <v>5.8778204510377421E-2</v>
      </c>
      <c r="AF1483" s="88">
        <v>5.8727831827542723E-2</v>
      </c>
      <c r="AG1483" s="88">
        <v>4.4935791267403311E-2</v>
      </c>
      <c r="AH1483" s="88">
        <v>3.8340327994913957E-2</v>
      </c>
    </row>
    <row r="1484" spans="1:34" ht="14.25" x14ac:dyDescent="0.25">
      <c r="A1484" s="85" t="s">
        <v>10</v>
      </c>
      <c r="B1484" s="85" t="s">
        <v>428</v>
      </c>
      <c r="C1484" s="85" t="s">
        <v>434</v>
      </c>
      <c r="D1484" s="85" t="s">
        <v>441</v>
      </c>
      <c r="E1484" s="85" t="s">
        <v>94</v>
      </c>
      <c r="F1484" s="85" t="s">
        <v>94</v>
      </c>
      <c r="G1484" s="85" t="s">
        <v>452</v>
      </c>
      <c r="H1484" s="86" t="s">
        <v>16</v>
      </c>
      <c r="I1484" s="87">
        <v>25</v>
      </c>
      <c r="J1484" s="88">
        <v>5.8315563358263753E-3</v>
      </c>
      <c r="K1484" s="88">
        <v>5.2889665269498752E-3</v>
      </c>
      <c r="L1484" s="88">
        <v>5.4588511690968752E-3</v>
      </c>
      <c r="M1484" s="88">
        <v>5.0428076187971418E-3</v>
      </c>
      <c r="N1484" s="88">
        <v>4.8798568054018408E-3</v>
      </c>
      <c r="O1484" s="88">
        <v>6.5977744232182606E-3</v>
      </c>
      <c r="P1484" s="88">
        <v>5.5056572696114562E-3</v>
      </c>
      <c r="Q1484" s="88">
        <v>5.6998114302526642E-3</v>
      </c>
      <c r="R1484" s="88">
        <v>5.2265606636897151E-3</v>
      </c>
      <c r="S1484" s="88">
        <v>6.4192219362000057E-3</v>
      </c>
      <c r="T1484" s="88">
        <v>6.2216007369759168E-3</v>
      </c>
      <c r="U1484" s="88">
        <v>5.8020890684475877E-3</v>
      </c>
      <c r="V1484" s="88">
        <v>6.9652805130034088E-3</v>
      </c>
      <c r="W1484" s="88">
        <v>7.3587893921601474E-3</v>
      </c>
      <c r="X1484" s="88">
        <v>6.752057640156366E-3</v>
      </c>
      <c r="Y1484" s="88">
        <v>6.4226889747828848E-3</v>
      </c>
      <c r="Z1484" s="88">
        <v>7.7046575760000013E-3</v>
      </c>
      <c r="AA1484" s="88">
        <v>7.6740835380000013E-3</v>
      </c>
      <c r="AB1484" s="88">
        <v>8.1881095518749995E-3</v>
      </c>
      <c r="AC1484" s="88">
        <v>7.6435095000000003E-3</v>
      </c>
      <c r="AD1484" s="88">
        <v>6.5256462356249999E-3</v>
      </c>
      <c r="AE1484" s="88">
        <v>6.9460392581249999E-3</v>
      </c>
      <c r="AF1484" s="88">
        <v>6.4969830749999997E-3</v>
      </c>
      <c r="AG1484" s="88">
        <v>7.0511375137499999E-3</v>
      </c>
      <c r="AH1484" s="88">
        <v>5.5224356137499996E-3</v>
      </c>
    </row>
    <row r="1485" spans="1:34" ht="14.25" x14ac:dyDescent="0.25">
      <c r="A1485" s="85" t="s">
        <v>10</v>
      </c>
      <c r="B1485" s="85" t="s">
        <v>428</v>
      </c>
      <c r="C1485" s="85" t="s">
        <v>434</v>
      </c>
      <c r="D1485" s="85" t="s">
        <v>441</v>
      </c>
      <c r="E1485" s="85" t="s">
        <v>94</v>
      </c>
      <c r="F1485" s="85" t="s">
        <v>94</v>
      </c>
      <c r="G1485" s="85" t="s">
        <v>605</v>
      </c>
      <c r="H1485" s="86" t="s">
        <v>16</v>
      </c>
      <c r="I1485" s="87">
        <v>25</v>
      </c>
      <c r="J1485" s="88">
        <v>6.6795195678950925E-2</v>
      </c>
      <c r="K1485" s="88">
        <v>6.6798772893091662E-2</v>
      </c>
      <c r="L1485" s="88">
        <v>6.882470576410557E-2</v>
      </c>
      <c r="M1485" s="88">
        <v>6.9364753311413882E-2</v>
      </c>
      <c r="N1485" s="88">
        <v>7.076377716850607E-2</v>
      </c>
      <c r="O1485" s="88">
        <v>7.193064877090026E-2</v>
      </c>
      <c r="P1485" s="88">
        <v>7.1764909732483714E-2</v>
      </c>
      <c r="Q1485" s="88">
        <v>6.9754405833210548E-2</v>
      </c>
      <c r="R1485" s="88">
        <v>7.1101229192954141E-2</v>
      </c>
      <c r="S1485" s="88">
        <v>6.7876540562757923E-2</v>
      </c>
      <c r="T1485" s="88">
        <v>6.8794243549938433E-2</v>
      </c>
      <c r="U1485" s="88">
        <v>6.8765223400221745E-2</v>
      </c>
      <c r="V1485" s="88">
        <v>6.9150153999352662E-2</v>
      </c>
      <c r="W1485" s="88">
        <v>6.8115947854885117E-2</v>
      </c>
      <c r="X1485" s="88">
        <v>7.1650738471664699E-2</v>
      </c>
      <c r="Y1485" s="88">
        <v>6.9015125344334308E-2</v>
      </c>
      <c r="Z1485" s="88">
        <v>7.2230716671818865E-2</v>
      </c>
      <c r="AA1485" s="88">
        <v>7.4931010031249995E-2</v>
      </c>
      <c r="AB1485" s="88">
        <v>7.5817882406249995E-2</v>
      </c>
      <c r="AC1485" s="88">
        <v>7.1365680281249996E-2</v>
      </c>
      <c r="AD1485" s="88">
        <v>5.7046877437499997E-2</v>
      </c>
      <c r="AE1485" s="88">
        <v>6.279138112831488E-2</v>
      </c>
      <c r="AF1485" s="88">
        <v>6.2076430427922269E-2</v>
      </c>
      <c r="AG1485" s="88">
        <v>6.2418726674619805E-2</v>
      </c>
      <c r="AH1485" s="88">
        <v>5.8721591045236679E-2</v>
      </c>
    </row>
    <row r="1487" spans="1:34" x14ac:dyDescent="0.2">
      <c r="J1487"/>
      <c r="K1487"/>
      <c r="L1487"/>
      <c r="M1487"/>
      <c r="N1487"/>
      <c r="O1487"/>
      <c r="P1487"/>
      <c r="Q1487"/>
      <c r="R1487"/>
      <c r="S1487"/>
      <c r="T1487"/>
      <c r="U1487"/>
      <c r="V1487"/>
      <c r="W1487"/>
      <c r="X1487"/>
      <c r="Y1487"/>
      <c r="Z1487"/>
      <c r="AA1487"/>
      <c r="AB1487"/>
      <c r="AC1487"/>
      <c r="AD1487"/>
      <c r="AE1487"/>
    </row>
    <row r="1488" spans="1:34" x14ac:dyDescent="0.2">
      <c r="J1488"/>
      <c r="K1488"/>
      <c r="L1488"/>
      <c r="M1488"/>
      <c r="N1488"/>
      <c r="O1488"/>
      <c r="P1488"/>
      <c r="Q1488"/>
      <c r="R1488"/>
      <c r="S1488"/>
      <c r="T1488"/>
      <c r="U1488"/>
      <c r="V1488"/>
      <c r="W1488"/>
      <c r="X1488"/>
      <c r="Y1488"/>
      <c r="Z1488"/>
      <c r="AA1488"/>
      <c r="AB1488"/>
      <c r="AC1488"/>
      <c r="AD1488"/>
      <c r="AE1488"/>
    </row>
    <row r="1489" spans="10:31" x14ac:dyDescent="0.2">
      <c r="J1489"/>
      <c r="K1489"/>
      <c r="L1489"/>
      <c r="M1489"/>
      <c r="N1489"/>
      <c r="O1489"/>
      <c r="P1489"/>
      <c r="Q1489"/>
      <c r="R1489"/>
      <c r="S1489"/>
      <c r="T1489"/>
      <c r="U1489"/>
      <c r="V1489"/>
      <c r="W1489"/>
      <c r="X1489"/>
      <c r="Y1489"/>
      <c r="Z1489"/>
      <c r="AA1489"/>
      <c r="AB1489"/>
      <c r="AC1489"/>
      <c r="AD1489"/>
      <c r="AE1489"/>
    </row>
    <row r="1490" spans="10:31" x14ac:dyDescent="0.2">
      <c r="J1490"/>
      <c r="K1490"/>
      <c r="L1490"/>
      <c r="M1490"/>
      <c r="N1490"/>
      <c r="O1490"/>
      <c r="P1490"/>
      <c r="Q1490"/>
      <c r="R1490"/>
      <c r="S1490"/>
      <c r="T1490"/>
      <c r="U1490"/>
      <c r="V1490"/>
      <c r="W1490"/>
      <c r="X1490"/>
      <c r="Y1490"/>
      <c r="Z1490"/>
      <c r="AA1490"/>
      <c r="AB1490"/>
      <c r="AC1490"/>
      <c r="AD1490"/>
      <c r="AE1490"/>
    </row>
    <row r="1491" spans="10:31" x14ac:dyDescent="0.2">
      <c r="J1491"/>
      <c r="K1491"/>
      <c r="L1491"/>
      <c r="M1491"/>
      <c r="N1491"/>
      <c r="O1491"/>
      <c r="P1491"/>
      <c r="Q1491"/>
      <c r="R1491"/>
      <c r="S1491"/>
      <c r="T1491"/>
      <c r="U1491"/>
      <c r="V1491"/>
      <c r="W1491"/>
      <c r="X1491"/>
      <c r="Y1491"/>
      <c r="Z1491"/>
      <c r="AA1491"/>
      <c r="AB1491"/>
      <c r="AC1491"/>
      <c r="AD1491"/>
      <c r="AE1491"/>
    </row>
  </sheetData>
  <sortState xmlns:xlrd2="http://schemas.microsoft.com/office/spreadsheetml/2017/richdata2" ref="A5:AE1052">
    <sortCondition ref="B5:B1052"/>
    <sortCondition ref="C5:C1052"/>
    <sortCondition ref="D5:D1052"/>
    <sortCondition ref="E5:E1052"/>
    <sortCondition ref="F5:F1052"/>
    <sortCondition ref="G5:G1052"/>
    <sortCondition ref="H5:H1052"/>
  </sortState>
  <phoneticPr fontId="4" type="noConversion"/>
  <pageMargins left="0.75" right="0.75" top="1" bottom="1" header="0.5" footer="0.5"/>
  <pageSetup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59999389629810485"/>
  </sheetPr>
  <dimension ref="A1:AH32"/>
  <sheetViews>
    <sheetView zoomScaleNormal="100" workbookViewId="0">
      <pane ySplit="4" topLeftCell="A5" activePane="bottomLeft" state="frozen"/>
      <selection pane="bottomLeft"/>
    </sheetView>
  </sheetViews>
  <sheetFormatPr defaultRowHeight="12.75" x14ac:dyDescent="0.2"/>
  <cols>
    <col min="1" max="1" width="19.7109375" customWidth="1"/>
    <col min="2" max="6" width="13.85546875" customWidth="1"/>
    <col min="7" max="7" width="67.85546875" customWidth="1"/>
    <col min="8" max="9" width="7.85546875" customWidth="1"/>
    <col min="10" max="34" width="10.140625" customWidth="1"/>
  </cols>
  <sheetData>
    <row r="1" spans="1:34" ht="14.25" x14ac:dyDescent="0.25">
      <c r="A1" s="65" t="s">
        <v>625</v>
      </c>
      <c r="B1" s="14"/>
      <c r="C1" s="14"/>
      <c r="D1" s="14"/>
      <c r="E1" s="14"/>
      <c r="F1" s="14"/>
      <c r="G1" s="14"/>
      <c r="H1" s="14"/>
      <c r="I1" s="14"/>
      <c r="J1" s="15"/>
      <c r="K1" s="15"/>
      <c r="L1" s="15"/>
      <c r="M1" s="15"/>
      <c r="N1" s="15"/>
      <c r="O1" s="15"/>
      <c r="P1" s="15"/>
      <c r="Q1" s="15"/>
      <c r="R1" s="15"/>
      <c r="S1" s="15"/>
      <c r="T1" s="15"/>
      <c r="U1" s="15"/>
      <c r="V1" s="15"/>
      <c r="W1" s="15"/>
      <c r="X1" s="15"/>
      <c r="Y1" s="15"/>
      <c r="Z1" s="15"/>
      <c r="AA1" s="15"/>
      <c r="AB1" s="15"/>
      <c r="AC1" s="15"/>
      <c r="AD1" s="15"/>
      <c r="AE1" s="15"/>
    </row>
    <row r="2" spans="1:34" ht="14.25" x14ac:dyDescent="0.25">
      <c r="A2" s="66" t="s">
        <v>614</v>
      </c>
      <c r="B2" s="14"/>
      <c r="C2" s="14" t="s">
        <v>809</v>
      </c>
      <c r="D2" s="16"/>
      <c r="E2" s="16"/>
      <c r="F2" s="16"/>
      <c r="G2" s="16"/>
      <c r="H2" s="14"/>
    </row>
    <row r="3" spans="1:34" ht="14.25" x14ac:dyDescent="0.25">
      <c r="A3" s="16"/>
      <c r="B3" s="14"/>
      <c r="C3" s="14"/>
      <c r="D3" s="16"/>
      <c r="E3" s="16"/>
      <c r="F3" s="16"/>
      <c r="G3" s="16"/>
      <c r="H3" s="14"/>
      <c r="I3" s="67" t="s">
        <v>453</v>
      </c>
      <c r="J3" s="68">
        <f>SUBTOTAL(9,Excluded2026ed[2000])</f>
        <v>47.314514343219045</v>
      </c>
      <c r="K3" s="68">
        <f>SUBTOTAL(9,Excluded2026ed[2001])</f>
        <v>41.889052660027687</v>
      </c>
      <c r="L3" s="68">
        <f>SUBTOTAL(9,Excluded2026ed[2002])</f>
        <v>46.134109560432591</v>
      </c>
      <c r="M3" s="68">
        <f>SUBTOTAL(9,Excluded2026ed[2003])</f>
        <v>40.772311289180031</v>
      </c>
      <c r="N3" s="68">
        <f>SUBTOTAL(9,Excluded2026ed[2004])</f>
        <v>44.489384007344704</v>
      </c>
      <c r="O3" s="68">
        <f>SUBTOTAL(9,Excluded2026ed[2005])</f>
        <v>46.80609443677745</v>
      </c>
      <c r="P3" s="68">
        <f>SUBTOTAL(9,Excluded2026ed[2006])</f>
        <v>48.889508983294199</v>
      </c>
      <c r="Q3" s="68">
        <f>SUBTOTAL(9,Excluded2026ed[2007])</f>
        <v>49.325091086843898</v>
      </c>
      <c r="R3" s="68">
        <f>SUBTOTAL(9,Excluded2026ed[2008])</f>
        <v>49.179945545860178</v>
      </c>
      <c r="S3" s="68">
        <f>SUBTOTAL(9,Excluded2026ed[2009])</f>
        <v>44.987412749398835</v>
      </c>
      <c r="T3" s="68">
        <f>SUBTOTAL(9,Excluded2026ed[2010])</f>
        <v>49.216279147264622</v>
      </c>
      <c r="U3" s="68">
        <f>SUBTOTAL(9,Excluded2026ed[2011])</f>
        <v>44.470204894880929</v>
      </c>
      <c r="V3" s="68">
        <f>SUBTOTAL(9,Excluded2026ed[2012])</f>
        <v>44.010822999884752</v>
      </c>
      <c r="W3" s="68">
        <f>SUBTOTAL(9,Excluded2026ed[2013])</f>
        <v>40.655056567773229</v>
      </c>
      <c r="X3" s="68">
        <f>SUBTOTAL(9,Excluded2026ed[2014])</f>
        <v>37.969655390723361</v>
      </c>
      <c r="Y3" s="68">
        <f>SUBTOTAL(9,Excluded2026ed[2015])</f>
        <v>44.743386955502643</v>
      </c>
      <c r="Z3" s="68">
        <f>SUBTOTAL(9,Excluded2026ed[2016])</f>
        <v>48.067217742372492</v>
      </c>
      <c r="AA3" s="68">
        <f>SUBTOTAL(9,Excluded2026ed[2017])</f>
        <v>51.327814149010422</v>
      </c>
      <c r="AB3" s="68">
        <f>SUBTOTAL(9,Excluded2026ed[2018])</f>
        <v>52.017464474625655</v>
      </c>
      <c r="AC3" s="68">
        <f>SUBTOTAL(9,Excluded2026ed[2019])</f>
        <v>53.608145209305292</v>
      </c>
      <c r="AD3" s="68">
        <f>SUBTOTAL(9,Excluded2026ed[2020])</f>
        <v>32.625223207113727</v>
      </c>
      <c r="AE3" s="68">
        <f>SUBTOTAL(9,Excluded2026ed[2021])</f>
        <v>37.588110616081494</v>
      </c>
      <c r="AF3" s="68">
        <f>SUBTOTAL(9,Excluded2026ed[2022])</f>
        <v>41.065257454576027</v>
      </c>
      <c r="AG3" s="68">
        <f>SUBTOTAL(9,Excluded2026ed[2023])</f>
        <v>44.77496642120844</v>
      </c>
      <c r="AH3" s="68">
        <f>SUBTOTAL(9,Excluded2026ed[2024])</f>
        <v>46.716298557833042</v>
      </c>
    </row>
    <row r="4" spans="1:34" ht="27.75" customHeight="1" x14ac:dyDescent="0.2">
      <c r="A4" s="55" t="s">
        <v>2</v>
      </c>
      <c r="B4" s="56" t="s">
        <v>3</v>
      </c>
      <c r="C4" s="56" t="s">
        <v>4</v>
      </c>
      <c r="D4" s="56" t="s">
        <v>5</v>
      </c>
      <c r="E4" s="56" t="s">
        <v>6</v>
      </c>
      <c r="F4" s="56" t="s">
        <v>7</v>
      </c>
      <c r="G4" s="56" t="s">
        <v>8</v>
      </c>
      <c r="H4" s="57" t="s">
        <v>9</v>
      </c>
      <c r="I4" s="57" t="s">
        <v>465</v>
      </c>
      <c r="J4" s="59" t="s">
        <v>467</v>
      </c>
      <c r="K4" s="59" t="s">
        <v>468</v>
      </c>
      <c r="L4" s="59" t="s">
        <v>469</v>
      </c>
      <c r="M4" s="59" t="s">
        <v>470</v>
      </c>
      <c r="N4" s="59" t="s">
        <v>471</v>
      </c>
      <c r="O4" s="59" t="s">
        <v>472</v>
      </c>
      <c r="P4" s="59" t="s">
        <v>473</v>
      </c>
      <c r="Q4" s="59" t="s">
        <v>474</v>
      </c>
      <c r="R4" s="59" t="s">
        <v>475</v>
      </c>
      <c r="S4" s="59" t="s">
        <v>476</v>
      </c>
      <c r="T4" s="59" t="s">
        <v>477</v>
      </c>
      <c r="U4" s="59" t="s">
        <v>478</v>
      </c>
      <c r="V4" s="59" t="s">
        <v>479</v>
      </c>
      <c r="W4" s="59" t="s">
        <v>480</v>
      </c>
      <c r="X4" s="59" t="s">
        <v>481</v>
      </c>
      <c r="Y4" s="59" t="s">
        <v>482</v>
      </c>
      <c r="Z4" s="59" t="s">
        <v>483</v>
      </c>
      <c r="AA4" s="59" t="s">
        <v>484</v>
      </c>
      <c r="AB4" s="58" t="s">
        <v>485</v>
      </c>
      <c r="AC4" s="58" t="s">
        <v>486</v>
      </c>
      <c r="AD4" s="58" t="s">
        <v>487</v>
      </c>
      <c r="AE4" s="58" t="s">
        <v>488</v>
      </c>
      <c r="AF4" s="58" t="s">
        <v>489</v>
      </c>
      <c r="AG4" s="58" t="s">
        <v>492</v>
      </c>
      <c r="AH4" s="90" t="s">
        <v>617</v>
      </c>
    </row>
    <row r="5" spans="1:34" ht="15" customHeight="1" x14ac:dyDescent="0.25">
      <c r="A5" s="18" t="s">
        <v>454</v>
      </c>
      <c r="B5" s="18" t="s">
        <v>11</v>
      </c>
      <c r="C5" s="18" t="s">
        <v>12</v>
      </c>
      <c r="D5" s="18" t="s">
        <v>131</v>
      </c>
      <c r="E5" s="18" t="s">
        <v>94</v>
      </c>
      <c r="F5" s="18" t="s">
        <v>94</v>
      </c>
      <c r="G5" s="18" t="s">
        <v>455</v>
      </c>
      <c r="H5" s="19" t="s">
        <v>16</v>
      </c>
      <c r="I5" s="21">
        <v>25</v>
      </c>
      <c r="J5" s="20">
        <v>0</v>
      </c>
      <c r="K5" s="20">
        <v>1.76625E-6</v>
      </c>
      <c r="L5" s="20">
        <v>0</v>
      </c>
      <c r="M5" s="20">
        <v>1.3072500000000001E-5</v>
      </c>
      <c r="N5" s="20">
        <v>0</v>
      </c>
      <c r="O5" s="20">
        <v>6.0637500000000002E-6</v>
      </c>
      <c r="P5" s="20">
        <v>4.3874999999999999E-6</v>
      </c>
      <c r="Q5" s="20">
        <v>2.023875E-5</v>
      </c>
      <c r="R5" s="20">
        <v>8.3699999999999995E-6</v>
      </c>
      <c r="S5" s="20">
        <v>6.9862500000000002E-6</v>
      </c>
      <c r="T5" s="20">
        <v>6.6937500000000001E-6</v>
      </c>
      <c r="U5" s="20">
        <v>3.7349999999999998E-6</v>
      </c>
      <c r="V5" s="20">
        <v>0</v>
      </c>
      <c r="W5" s="20">
        <v>0</v>
      </c>
      <c r="X5" s="20">
        <v>0</v>
      </c>
      <c r="Y5" s="20">
        <v>0</v>
      </c>
      <c r="Z5" s="20">
        <v>0</v>
      </c>
      <c r="AA5" s="20">
        <v>0</v>
      </c>
      <c r="AB5" s="20">
        <v>0</v>
      </c>
      <c r="AC5" s="20">
        <v>0</v>
      </c>
      <c r="AD5" s="20">
        <v>0</v>
      </c>
      <c r="AE5" s="20">
        <v>0</v>
      </c>
      <c r="AF5" s="20">
        <v>0</v>
      </c>
      <c r="AG5" s="35">
        <v>1.9168762499999998E-6</v>
      </c>
      <c r="AH5" s="80">
        <v>0</v>
      </c>
    </row>
    <row r="6" spans="1:34" ht="15" customHeight="1" x14ac:dyDescent="0.25">
      <c r="A6" s="18" t="s">
        <v>454</v>
      </c>
      <c r="B6" s="18" t="s">
        <v>11</v>
      </c>
      <c r="C6" s="18" t="s">
        <v>12</v>
      </c>
      <c r="D6" s="18" t="s">
        <v>131</v>
      </c>
      <c r="E6" s="18" t="s">
        <v>94</v>
      </c>
      <c r="F6" s="18" t="s">
        <v>94</v>
      </c>
      <c r="G6" s="18" t="s">
        <v>455</v>
      </c>
      <c r="H6" s="19" t="s">
        <v>17</v>
      </c>
      <c r="I6" s="21">
        <v>1</v>
      </c>
      <c r="J6" s="20">
        <v>0</v>
      </c>
      <c r="K6" s="20">
        <v>1.7686049999999999E-3</v>
      </c>
      <c r="L6" s="20">
        <v>0</v>
      </c>
      <c r="M6" s="20">
        <v>1.308993E-2</v>
      </c>
      <c r="N6" s="20">
        <v>0</v>
      </c>
      <c r="O6" s="20">
        <v>6.0718350000000003E-3</v>
      </c>
      <c r="P6" s="20">
        <v>4.3933499999999999E-3</v>
      </c>
      <c r="Q6" s="20">
        <v>2.0265735E-2</v>
      </c>
      <c r="R6" s="20">
        <v>8.3811600000000003E-3</v>
      </c>
      <c r="S6" s="20">
        <v>6.9955649999999996E-3</v>
      </c>
      <c r="T6" s="20">
        <v>6.702675E-3</v>
      </c>
      <c r="U6" s="20">
        <v>3.73998E-3</v>
      </c>
      <c r="V6" s="20">
        <v>0</v>
      </c>
      <c r="W6" s="20">
        <v>0</v>
      </c>
      <c r="X6" s="20">
        <v>0</v>
      </c>
      <c r="Y6" s="20">
        <v>0</v>
      </c>
      <c r="Z6" s="20">
        <v>0</v>
      </c>
      <c r="AA6" s="20">
        <v>0</v>
      </c>
      <c r="AB6" s="20">
        <v>0</v>
      </c>
      <c r="AC6" s="20">
        <v>0</v>
      </c>
      <c r="AD6" s="20">
        <v>0</v>
      </c>
      <c r="AE6" s="20">
        <v>0</v>
      </c>
      <c r="AF6" s="20">
        <v>0</v>
      </c>
      <c r="AG6" s="35">
        <v>1.9194320850000001E-3</v>
      </c>
      <c r="AH6" s="80">
        <v>0</v>
      </c>
    </row>
    <row r="7" spans="1:34" ht="15" customHeight="1" x14ac:dyDescent="0.25">
      <c r="A7" s="18" t="s">
        <v>454</v>
      </c>
      <c r="B7" s="18" t="s">
        <v>11</v>
      </c>
      <c r="C7" s="18" t="s">
        <v>12</v>
      </c>
      <c r="D7" s="18" t="s">
        <v>131</v>
      </c>
      <c r="E7" s="18" t="s">
        <v>94</v>
      </c>
      <c r="F7" s="18" t="s">
        <v>94</v>
      </c>
      <c r="G7" s="18" t="s">
        <v>455</v>
      </c>
      <c r="H7" s="19" t="s">
        <v>18</v>
      </c>
      <c r="I7" s="21">
        <v>298</v>
      </c>
      <c r="J7" s="20">
        <v>0</v>
      </c>
      <c r="K7" s="20">
        <v>4.2107400000000013E-6</v>
      </c>
      <c r="L7" s="20">
        <v>0</v>
      </c>
      <c r="M7" s="20">
        <v>3.1164840000000006E-5</v>
      </c>
      <c r="N7" s="20">
        <v>0</v>
      </c>
      <c r="O7" s="20">
        <v>1.4455980000000002E-5</v>
      </c>
      <c r="P7" s="20">
        <v>1.0459800000000001E-5</v>
      </c>
      <c r="Q7" s="20">
        <v>4.8249180000000004E-5</v>
      </c>
      <c r="R7" s="20">
        <v>1.9954080000000005E-5</v>
      </c>
      <c r="S7" s="20">
        <v>1.6655220000000001E-5</v>
      </c>
      <c r="T7" s="20">
        <v>1.5957900000000002E-5</v>
      </c>
      <c r="U7" s="20">
        <v>8.9042400000000013E-6</v>
      </c>
      <c r="V7" s="20">
        <v>0</v>
      </c>
      <c r="W7" s="20">
        <v>0</v>
      </c>
      <c r="X7" s="20">
        <v>0</v>
      </c>
      <c r="Y7" s="20">
        <v>0</v>
      </c>
      <c r="Z7" s="20">
        <v>0</v>
      </c>
      <c r="AA7" s="20">
        <v>0</v>
      </c>
      <c r="AB7" s="20">
        <v>0</v>
      </c>
      <c r="AC7" s="20">
        <v>0</v>
      </c>
      <c r="AD7" s="20">
        <v>0</v>
      </c>
      <c r="AE7" s="20">
        <v>0</v>
      </c>
      <c r="AF7" s="20">
        <v>0</v>
      </c>
      <c r="AG7" s="35">
        <v>4.5698329800000005E-6</v>
      </c>
      <c r="AH7" s="80">
        <v>0</v>
      </c>
    </row>
    <row r="8" spans="1:34" ht="15" customHeight="1" x14ac:dyDescent="0.25">
      <c r="A8" s="18" t="s">
        <v>454</v>
      </c>
      <c r="B8" s="18" t="s">
        <v>11</v>
      </c>
      <c r="C8" s="18" t="s">
        <v>12</v>
      </c>
      <c r="D8" s="18" t="s">
        <v>131</v>
      </c>
      <c r="E8" s="18" t="s">
        <v>134</v>
      </c>
      <c r="F8" s="18" t="s">
        <v>456</v>
      </c>
      <c r="G8" s="18" t="s">
        <v>606</v>
      </c>
      <c r="H8" s="19" t="s">
        <v>16</v>
      </c>
      <c r="I8" s="21">
        <v>25</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1.5700545514712506E-6</v>
      </c>
      <c r="AD8" s="20">
        <v>3.4486947154029261E-6</v>
      </c>
      <c r="AE8" s="20">
        <v>5.7284176861884319E-6</v>
      </c>
      <c r="AF8" s="20">
        <v>8.5751802078430142E-6</v>
      </c>
      <c r="AG8" s="35">
        <v>1.8405605211096209E-5</v>
      </c>
      <c r="AH8" s="80">
        <v>7.8612903198930359E-5</v>
      </c>
    </row>
    <row r="9" spans="1:34" ht="15" customHeight="1" x14ac:dyDescent="0.25">
      <c r="A9" s="18" t="s">
        <v>454</v>
      </c>
      <c r="B9" s="18" t="s">
        <v>11</v>
      </c>
      <c r="C9" s="18" t="s">
        <v>12</v>
      </c>
      <c r="D9" s="18" t="s">
        <v>131</v>
      </c>
      <c r="E9" s="18" t="s">
        <v>134</v>
      </c>
      <c r="F9" s="18" t="s">
        <v>456</v>
      </c>
      <c r="G9" s="18" t="s">
        <v>606</v>
      </c>
      <c r="H9" s="19" t="s">
        <v>18</v>
      </c>
      <c r="I9" s="21">
        <v>298</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7.4860201014149212E-5</v>
      </c>
      <c r="AD9" s="20">
        <v>1.6443376403041152E-4</v>
      </c>
      <c r="AE9" s="20">
        <v>2.731309552774644E-4</v>
      </c>
      <c r="AF9" s="20">
        <v>4.0886459230995493E-4</v>
      </c>
      <c r="AG9" s="35">
        <v>8.7757925646506714E-4</v>
      </c>
      <c r="AH9" s="80">
        <v>3.7482632245249992E-3</v>
      </c>
    </row>
    <row r="10" spans="1:34" ht="15" customHeight="1" x14ac:dyDescent="0.25">
      <c r="A10" s="18" t="s">
        <v>454</v>
      </c>
      <c r="B10" s="18" t="s">
        <v>11</v>
      </c>
      <c r="C10" s="18" t="s">
        <v>12</v>
      </c>
      <c r="D10" s="18" t="s">
        <v>131</v>
      </c>
      <c r="E10" s="18" t="s">
        <v>134</v>
      </c>
      <c r="F10" s="18" t="s">
        <v>456</v>
      </c>
      <c r="G10" s="18" t="s">
        <v>457</v>
      </c>
      <c r="H10" s="19" t="s">
        <v>16</v>
      </c>
      <c r="I10" s="21">
        <v>25</v>
      </c>
      <c r="J10" s="20">
        <v>2.4008076390822659E-3</v>
      </c>
      <c r="K10" s="20">
        <v>2.1794237632553792E-3</v>
      </c>
      <c r="L10" s="20">
        <v>2.2671087480091003E-3</v>
      </c>
      <c r="M10" s="20">
        <v>2.1098595618022722E-3</v>
      </c>
      <c r="N10" s="20">
        <v>2.2569494033890304E-3</v>
      </c>
      <c r="O10" s="20">
        <v>2.3443646657601695E-3</v>
      </c>
      <c r="P10" s="20">
        <v>2.4368987832393998E-3</v>
      </c>
      <c r="Q10" s="20">
        <v>2.3634497543624619E-3</v>
      </c>
      <c r="R10" s="20">
        <v>2.4554885932228732E-3</v>
      </c>
      <c r="S10" s="20">
        <v>2.1523222623670117E-3</v>
      </c>
      <c r="T10" s="20">
        <v>2.4050813987589841E-3</v>
      </c>
      <c r="U10" s="20">
        <v>2.5497545341516214E-3</v>
      </c>
      <c r="V10" s="20">
        <v>2.6110734340279895E-3</v>
      </c>
      <c r="W10" s="20">
        <v>2.6461483334970833E-3</v>
      </c>
      <c r="X10" s="20">
        <v>2.7289394306463381E-3</v>
      </c>
      <c r="Y10" s="20">
        <v>3.1853921253803706E-3</v>
      </c>
      <c r="Z10" s="20">
        <v>3.3690461524470542E-3</v>
      </c>
      <c r="AA10" s="20">
        <v>3.5816771015208812E-3</v>
      </c>
      <c r="AB10" s="20">
        <v>3.5592868632851773E-3</v>
      </c>
      <c r="AC10" s="20">
        <v>3.5472075775991297E-3</v>
      </c>
      <c r="AD10" s="20">
        <v>1.8157236129538331E-3</v>
      </c>
      <c r="AE10" s="20">
        <v>2.0585253362392108E-3</v>
      </c>
      <c r="AF10" s="20">
        <v>2.4798144081248103E-3</v>
      </c>
      <c r="AG10" s="35">
        <v>2.9663198503993462E-3</v>
      </c>
      <c r="AH10" s="80">
        <v>3.361668883618503E-3</v>
      </c>
    </row>
    <row r="11" spans="1:34" ht="14.25" x14ac:dyDescent="0.25">
      <c r="A11" s="18" t="s">
        <v>454</v>
      </c>
      <c r="B11" s="18" t="s">
        <v>11</v>
      </c>
      <c r="C11" s="18" t="s">
        <v>12</v>
      </c>
      <c r="D11" s="18" t="s">
        <v>131</v>
      </c>
      <c r="E11" s="18" t="s">
        <v>134</v>
      </c>
      <c r="F11" s="18" t="s">
        <v>456</v>
      </c>
      <c r="G11" s="18" t="s">
        <v>457</v>
      </c>
      <c r="H11" s="19" t="s">
        <v>17</v>
      </c>
      <c r="I11" s="21">
        <v>1</v>
      </c>
      <c r="J11" s="20">
        <v>13.146844911109381</v>
      </c>
      <c r="K11" s="20">
        <v>11.934544752638981</v>
      </c>
      <c r="L11" s="20">
        <v>12.41470854286702</v>
      </c>
      <c r="M11" s="20">
        <v>11.55361053992598</v>
      </c>
      <c r="N11" s="20">
        <v>12.35907587744879</v>
      </c>
      <c r="O11" s="20">
        <v>12.837762665406789</v>
      </c>
      <c r="P11" s="20">
        <v>13.344480351439669</v>
      </c>
      <c r="Q11" s="20">
        <v>12.94227278770256</v>
      </c>
      <c r="R11" s="20">
        <v>13.4462783234226</v>
      </c>
      <c r="S11" s="20">
        <v>11.78613668227235</v>
      </c>
      <c r="T11" s="20">
        <v>13.170248058759579</v>
      </c>
      <c r="U11" s="20">
        <v>13.96247949073636</v>
      </c>
      <c r="V11" s="20">
        <v>14.298262355498741</v>
      </c>
      <c r="W11" s="20">
        <v>14.49033283048656</v>
      </c>
      <c r="X11" s="20">
        <v>14.94369764677727</v>
      </c>
      <c r="Y11" s="20">
        <v>17.443236839021829</v>
      </c>
      <c r="Z11" s="20">
        <v>18.44892799554837</v>
      </c>
      <c r="AA11" s="20">
        <v>19.613297045891851</v>
      </c>
      <c r="AB11" s="20">
        <v>19.490687893531732</v>
      </c>
      <c r="AC11" s="20">
        <v>19.424541613019159</v>
      </c>
      <c r="AD11" s="20">
        <v>9.9429193544503196</v>
      </c>
      <c r="AE11" s="20">
        <v>11.272503844361038</v>
      </c>
      <c r="AF11" s="20">
        <v>13.579486711569169</v>
      </c>
      <c r="AG11" s="35">
        <v>16.243595028235038</v>
      </c>
      <c r="AH11" s="80">
        <v>18.408530002982161</v>
      </c>
    </row>
    <row r="12" spans="1:34" ht="14.25" x14ac:dyDescent="0.25">
      <c r="A12" s="18" t="s">
        <v>454</v>
      </c>
      <c r="B12" s="18" t="s">
        <v>11</v>
      </c>
      <c r="C12" s="18" t="s">
        <v>12</v>
      </c>
      <c r="D12" s="18" t="s">
        <v>131</v>
      </c>
      <c r="E12" s="18" t="s">
        <v>134</v>
      </c>
      <c r="F12" s="18" t="s">
        <v>456</v>
      </c>
      <c r="G12" s="18" t="s">
        <v>457</v>
      </c>
      <c r="H12" s="19" t="s">
        <v>18</v>
      </c>
      <c r="I12" s="21">
        <v>298</v>
      </c>
      <c r="J12" s="20">
        <v>0.11447050823144245</v>
      </c>
      <c r="K12" s="20">
        <v>0.10391492503201646</v>
      </c>
      <c r="L12" s="20">
        <v>0.10809574510507391</v>
      </c>
      <c r="M12" s="20">
        <v>0.10059810390673234</v>
      </c>
      <c r="N12" s="20">
        <v>0.10761134755358896</v>
      </c>
      <c r="O12" s="20">
        <v>0.11177930726344489</v>
      </c>
      <c r="P12" s="20">
        <v>0.11619133398485459</v>
      </c>
      <c r="Q12" s="20">
        <v>0.11268928428800219</v>
      </c>
      <c r="R12" s="20">
        <v>0.1170776961248666</v>
      </c>
      <c r="S12" s="20">
        <v>0.10262272546965912</v>
      </c>
      <c r="T12" s="20">
        <v>0.11467428109282836</v>
      </c>
      <c r="U12" s="20">
        <v>0.12157229618834932</v>
      </c>
      <c r="V12" s="20">
        <v>0.12449598133445453</v>
      </c>
      <c r="W12" s="20">
        <v>0.12616835254114092</v>
      </c>
      <c r="X12" s="20">
        <v>0.13011583205321739</v>
      </c>
      <c r="Y12" s="20">
        <v>0.15187949653813604</v>
      </c>
      <c r="Z12" s="20">
        <v>0.16063612054867557</v>
      </c>
      <c r="AA12" s="20">
        <v>0.17077436420051559</v>
      </c>
      <c r="AB12" s="20">
        <v>0.16970679764143726</v>
      </c>
      <c r="AC12" s="20">
        <v>0.16913085729992652</v>
      </c>
      <c r="AD12" s="20">
        <v>8.6573701865638758E-2</v>
      </c>
      <c r="AE12" s="20">
        <v>9.8150488031885558E-2</v>
      </c>
      <c r="AF12" s="20">
        <v>0.11823755097939094</v>
      </c>
      <c r="AG12" s="35">
        <v>0.14143413046704084</v>
      </c>
      <c r="AH12" s="80">
        <v>0.16028437237093024</v>
      </c>
    </row>
    <row r="13" spans="1:34" ht="14.25" x14ac:dyDescent="0.25">
      <c r="A13" s="18" t="s">
        <v>454</v>
      </c>
      <c r="B13" s="18" t="s">
        <v>11</v>
      </c>
      <c r="C13" s="18" t="s">
        <v>12</v>
      </c>
      <c r="D13" s="18" t="s">
        <v>131</v>
      </c>
      <c r="E13" s="18" t="s">
        <v>134</v>
      </c>
      <c r="F13" s="18" t="s">
        <v>137</v>
      </c>
      <c r="G13" s="18" t="s">
        <v>607</v>
      </c>
      <c r="H13" s="19" t="s">
        <v>16</v>
      </c>
      <c r="I13" s="21">
        <v>25</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1.4402342529842484E-6</v>
      </c>
      <c r="AD13" s="20">
        <v>3.7694115177199285E-6</v>
      </c>
      <c r="AE13" s="20">
        <v>7.2875832803640495E-6</v>
      </c>
      <c r="AF13" s="20">
        <v>9.7041471162327793E-6</v>
      </c>
      <c r="AG13" s="35">
        <v>1.835411797792805E-5</v>
      </c>
      <c r="AH13" s="80">
        <v>6.8763737728172583E-5</v>
      </c>
    </row>
    <row r="14" spans="1:34" ht="14.25" x14ac:dyDescent="0.25">
      <c r="A14" s="18" t="s">
        <v>454</v>
      </c>
      <c r="B14" s="18" t="s">
        <v>11</v>
      </c>
      <c r="C14" s="18" t="s">
        <v>12</v>
      </c>
      <c r="D14" s="18" t="s">
        <v>131</v>
      </c>
      <c r="E14" s="18" t="s">
        <v>134</v>
      </c>
      <c r="F14" s="18" t="s">
        <v>137</v>
      </c>
      <c r="G14" s="18" t="s">
        <v>607</v>
      </c>
      <c r="H14" s="19" t="s">
        <v>18</v>
      </c>
      <c r="I14" s="21">
        <v>298</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6.8670369182288965E-5</v>
      </c>
      <c r="AD14" s="20">
        <v>1.797255411648862E-4</v>
      </c>
      <c r="AE14" s="20">
        <v>3.4747197080775793E-4</v>
      </c>
      <c r="AF14" s="20">
        <v>4.6269373450197896E-4</v>
      </c>
      <c r="AG14" s="35">
        <v>8.7512434518760942E-4</v>
      </c>
      <c r="AH14" s="80">
        <v>3.2786550148792689E-3</v>
      </c>
    </row>
    <row r="15" spans="1:34" ht="14.25" x14ac:dyDescent="0.25">
      <c r="A15" s="18" t="s">
        <v>454</v>
      </c>
      <c r="B15" s="18" t="s">
        <v>11</v>
      </c>
      <c r="C15" s="18" t="s">
        <v>12</v>
      </c>
      <c r="D15" s="18" t="s">
        <v>131</v>
      </c>
      <c r="E15" s="18" t="s">
        <v>134</v>
      </c>
      <c r="F15" s="18" t="s">
        <v>137</v>
      </c>
      <c r="G15" s="18" t="s">
        <v>458</v>
      </c>
      <c r="H15" s="19" t="s">
        <v>16</v>
      </c>
      <c r="I15" s="21">
        <v>25</v>
      </c>
      <c r="J15" s="20">
        <v>2.7159021923573229E-3</v>
      </c>
      <c r="K15" s="20">
        <v>2.5488705977289253E-3</v>
      </c>
      <c r="L15" s="20">
        <v>2.8595086540526738E-3</v>
      </c>
      <c r="M15" s="20">
        <v>2.826549475439844E-3</v>
      </c>
      <c r="N15" s="20">
        <v>2.9692415062106407E-3</v>
      </c>
      <c r="O15" s="20">
        <v>2.9090014623232236E-3</v>
      </c>
      <c r="P15" s="20">
        <v>2.9641277669987414E-3</v>
      </c>
      <c r="Q15" s="20">
        <v>2.8698007827716921E-3</v>
      </c>
      <c r="R15" s="20">
        <v>2.7286921230910018E-3</v>
      </c>
      <c r="S15" s="20">
        <v>2.3713244217433162E-3</v>
      </c>
      <c r="T15" s="20">
        <v>2.6283160366669701E-3</v>
      </c>
      <c r="U15" s="20">
        <v>2.5956203163544165E-3</v>
      </c>
      <c r="V15" s="20">
        <v>2.6856452884171681E-3</v>
      </c>
      <c r="W15" s="20">
        <v>2.6264570290454371E-3</v>
      </c>
      <c r="X15" s="20">
        <v>2.5993086074579492E-3</v>
      </c>
      <c r="Y15" s="20">
        <v>2.8847314524685034E-3</v>
      </c>
      <c r="Z15" s="20">
        <v>2.9550491570745378E-3</v>
      </c>
      <c r="AA15" s="20">
        <v>3.0780609864980162E-3</v>
      </c>
      <c r="AB15" s="20">
        <v>3.1344720699539507E-3</v>
      </c>
      <c r="AC15" s="20">
        <v>3.2539059556346227E-3</v>
      </c>
      <c r="AD15" s="20">
        <v>1.9845796930345523E-3</v>
      </c>
      <c r="AE15" s="20">
        <v>2.6188165117136315E-3</v>
      </c>
      <c r="AF15" s="20">
        <v>2.8062948246133728E-3</v>
      </c>
      <c r="AG15" s="35">
        <v>2.9580219650520733E-3</v>
      </c>
      <c r="AH15" s="80">
        <v>2.9404958732683821E-3</v>
      </c>
    </row>
    <row r="16" spans="1:34" ht="14.25" x14ac:dyDescent="0.25">
      <c r="A16" s="18" t="s">
        <v>454</v>
      </c>
      <c r="B16" s="18" t="s">
        <v>11</v>
      </c>
      <c r="C16" s="18" t="s">
        <v>12</v>
      </c>
      <c r="D16" s="18" t="s">
        <v>131</v>
      </c>
      <c r="E16" s="18" t="s">
        <v>134</v>
      </c>
      <c r="F16" s="18" t="s">
        <v>137</v>
      </c>
      <c r="G16" s="18" t="s">
        <v>458</v>
      </c>
      <c r="H16" s="19" t="s">
        <v>17</v>
      </c>
      <c r="I16" s="21">
        <v>1</v>
      </c>
      <c r="J16" s="20">
        <v>14.872305608921051</v>
      </c>
      <c r="K16" s="20">
        <v>13.95763904668274</v>
      </c>
      <c r="L16" s="20">
        <v>15.65869592583276</v>
      </c>
      <c r="M16" s="20">
        <v>15.478211157887721</v>
      </c>
      <c r="N16" s="20">
        <v>16.259594042570651</v>
      </c>
      <c r="O16" s="20">
        <v>15.929719003215551</v>
      </c>
      <c r="P16" s="20">
        <v>16.231591159190788</v>
      </c>
      <c r="Q16" s="20">
        <v>15.715055718209051</v>
      </c>
      <c r="R16" s="20">
        <v>14.942343388309231</v>
      </c>
      <c r="S16" s="20">
        <v>12.985394539357038</v>
      </c>
      <c r="T16" s="20">
        <v>14.39268300756115</v>
      </c>
      <c r="U16" s="20">
        <v>14.21364093971332</v>
      </c>
      <c r="V16" s="20">
        <v>14.706618522160689</v>
      </c>
      <c r="W16" s="20">
        <v>14.382503064574038</v>
      </c>
      <c r="X16" s="20">
        <v>14.233838056023609</v>
      </c>
      <c r="Y16" s="20">
        <v>15.79681620402541</v>
      </c>
      <c r="Z16" s="20">
        <v>16.181876606996351</v>
      </c>
      <c r="AA16" s="20">
        <v>16.855490526469101</v>
      </c>
      <c r="AB16" s="20">
        <v>17.164398142968651</v>
      </c>
      <c r="AC16" s="20">
        <v>17.818419209302462</v>
      </c>
      <c r="AD16" s="20">
        <v>10.86757681595676</v>
      </c>
      <c r="AE16" s="20">
        <v>14.34066352076108</v>
      </c>
      <c r="AF16" s="20">
        <v>15.367296501998801</v>
      </c>
      <c r="AG16" s="35">
        <v>16.19815573106899</v>
      </c>
      <c r="AH16" s="80">
        <v>16.102182689819369</v>
      </c>
    </row>
    <row r="17" spans="1:34" ht="14.25" x14ac:dyDescent="0.25">
      <c r="A17" s="18" t="s">
        <v>454</v>
      </c>
      <c r="B17" s="18" t="s">
        <v>11</v>
      </c>
      <c r="C17" s="18" t="s">
        <v>12</v>
      </c>
      <c r="D17" s="18" t="s">
        <v>131</v>
      </c>
      <c r="E17" s="18" t="s">
        <v>134</v>
      </c>
      <c r="F17" s="18" t="s">
        <v>137</v>
      </c>
      <c r="G17" s="18" t="s">
        <v>458</v>
      </c>
      <c r="H17" s="19" t="s">
        <v>18</v>
      </c>
      <c r="I17" s="21">
        <v>298</v>
      </c>
      <c r="J17" s="20">
        <v>0.12949421653159715</v>
      </c>
      <c r="K17" s="20">
        <v>0.12153015009971514</v>
      </c>
      <c r="L17" s="20">
        <v>0.13634137262523149</v>
      </c>
      <c r="M17" s="20">
        <v>0.13476987898897178</v>
      </c>
      <c r="N17" s="20">
        <v>0.14157343501612335</v>
      </c>
      <c r="O17" s="20">
        <v>0.13870118972357132</v>
      </c>
      <c r="P17" s="20">
        <v>0.1413296119305</v>
      </c>
      <c r="Q17" s="20">
        <v>0.13683210132255427</v>
      </c>
      <c r="R17" s="20">
        <v>0.130104040428979</v>
      </c>
      <c r="S17" s="20">
        <v>0.11306474842872132</v>
      </c>
      <c r="T17" s="20">
        <v>0.12531810862828113</v>
      </c>
      <c r="U17" s="20">
        <v>0.12375917668377856</v>
      </c>
      <c r="V17" s="20">
        <v>0.12805156735173057</v>
      </c>
      <c r="W17" s="20">
        <v>0.12522947114488642</v>
      </c>
      <c r="X17" s="20">
        <v>0.12393503440359502</v>
      </c>
      <c r="Y17" s="20">
        <v>0.13754399565369824</v>
      </c>
      <c r="Z17" s="20">
        <v>0.14089674380931397</v>
      </c>
      <c r="AA17" s="20">
        <v>0.14676194783622543</v>
      </c>
      <c r="AB17" s="20">
        <v>0.1494516282954044</v>
      </c>
      <c r="AC17" s="20">
        <v>0.15514623596465882</v>
      </c>
      <c r="AD17" s="20">
        <v>9.4624759763887442E-2</v>
      </c>
      <c r="AE17" s="20">
        <v>0.12486517127850595</v>
      </c>
      <c r="AF17" s="20">
        <v>0.13380413723756562</v>
      </c>
      <c r="AG17" s="35">
        <v>0.14103848729368287</v>
      </c>
      <c r="AH17" s="80">
        <v>0.14020284323743645</v>
      </c>
    </row>
    <row r="18" spans="1:34" ht="14.25" x14ac:dyDescent="0.25">
      <c r="A18" s="27" t="s">
        <v>454</v>
      </c>
      <c r="B18" s="27" t="s">
        <v>11</v>
      </c>
      <c r="C18" s="27" t="s">
        <v>12</v>
      </c>
      <c r="D18" s="27" t="s">
        <v>131</v>
      </c>
      <c r="E18" s="27" t="s">
        <v>165</v>
      </c>
      <c r="F18" s="27" t="s">
        <v>166</v>
      </c>
      <c r="G18" s="27" t="s">
        <v>806</v>
      </c>
      <c r="H18" s="28" t="s">
        <v>16</v>
      </c>
      <c r="I18" s="34">
        <v>25</v>
      </c>
      <c r="J18" s="35">
        <v>7.7993850564189597E-6</v>
      </c>
      <c r="K18" s="35">
        <v>0</v>
      </c>
      <c r="L18" s="35">
        <v>0</v>
      </c>
      <c r="M18" s="35">
        <v>0</v>
      </c>
      <c r="N18" s="35">
        <v>0</v>
      </c>
      <c r="O18" s="35">
        <v>3.7237923022515926E-5</v>
      </c>
      <c r="P18" s="35">
        <v>2.6677771906465893E-5</v>
      </c>
      <c r="Q18" s="35">
        <v>3.9245987942732691E-6</v>
      </c>
      <c r="R18" s="35">
        <v>0</v>
      </c>
      <c r="S18" s="35">
        <v>5.0954288484689947E-5</v>
      </c>
      <c r="T18" s="35">
        <v>0</v>
      </c>
      <c r="U18" s="35">
        <v>0</v>
      </c>
      <c r="V18" s="35">
        <v>0</v>
      </c>
      <c r="W18" s="35">
        <v>0</v>
      </c>
      <c r="X18" s="35">
        <v>0</v>
      </c>
      <c r="Y18" s="35">
        <v>0</v>
      </c>
      <c r="Z18" s="35">
        <v>0</v>
      </c>
      <c r="AA18" s="35">
        <v>0</v>
      </c>
      <c r="AB18" s="35">
        <v>0</v>
      </c>
      <c r="AC18" s="35">
        <v>0</v>
      </c>
      <c r="AD18" s="35">
        <v>0</v>
      </c>
      <c r="AE18" s="35">
        <v>0</v>
      </c>
      <c r="AF18" s="35">
        <v>0</v>
      </c>
      <c r="AG18" s="35">
        <v>0</v>
      </c>
      <c r="AH18" s="80">
        <v>0</v>
      </c>
    </row>
    <row r="19" spans="1:34" ht="14.25" x14ac:dyDescent="0.25">
      <c r="A19" s="27" t="s">
        <v>454</v>
      </c>
      <c r="B19" s="27" t="s">
        <v>11</v>
      </c>
      <c r="C19" s="27" t="s">
        <v>12</v>
      </c>
      <c r="D19" s="27" t="s">
        <v>131</v>
      </c>
      <c r="E19" s="27" t="s">
        <v>165</v>
      </c>
      <c r="F19" s="27" t="s">
        <v>166</v>
      </c>
      <c r="G19" s="27" t="s">
        <v>806</v>
      </c>
      <c r="H19" s="28" t="s">
        <v>17</v>
      </c>
      <c r="I19" s="34">
        <v>1</v>
      </c>
      <c r="J19" s="35">
        <v>6.7012316404751693E-2</v>
      </c>
      <c r="K19" s="35">
        <v>0</v>
      </c>
      <c r="L19" s="35">
        <v>0</v>
      </c>
      <c r="M19" s="35">
        <v>0</v>
      </c>
      <c r="N19" s="35">
        <v>0</v>
      </c>
      <c r="O19" s="35">
        <v>0.31994823460945676</v>
      </c>
      <c r="P19" s="35">
        <v>0.22921541622035488</v>
      </c>
      <c r="Q19" s="35">
        <v>3.3720152840395923E-2</v>
      </c>
      <c r="R19" s="35">
        <v>0</v>
      </c>
      <c r="S19" s="35">
        <v>0.43779924666045594</v>
      </c>
      <c r="T19" s="35">
        <v>0</v>
      </c>
      <c r="U19" s="35">
        <v>0</v>
      </c>
      <c r="V19" s="35">
        <v>0</v>
      </c>
      <c r="W19" s="35">
        <v>0</v>
      </c>
      <c r="X19" s="35">
        <v>0</v>
      </c>
      <c r="Y19" s="35">
        <v>0</v>
      </c>
      <c r="Z19" s="35">
        <v>0</v>
      </c>
      <c r="AA19" s="35">
        <v>0</v>
      </c>
      <c r="AB19" s="35">
        <v>0</v>
      </c>
      <c r="AC19" s="35">
        <v>0</v>
      </c>
      <c r="AD19" s="35">
        <v>0</v>
      </c>
      <c r="AE19" s="35">
        <v>0</v>
      </c>
      <c r="AF19" s="35">
        <v>0</v>
      </c>
      <c r="AG19" s="36">
        <v>0</v>
      </c>
      <c r="AH19" s="80">
        <v>0</v>
      </c>
    </row>
    <row r="20" spans="1:34" ht="14.25" x14ac:dyDescent="0.25">
      <c r="A20" s="82" t="s">
        <v>454</v>
      </c>
      <c r="B20" s="82" t="s">
        <v>11</v>
      </c>
      <c r="C20" s="82" t="s">
        <v>12</v>
      </c>
      <c r="D20" s="82" t="s">
        <v>131</v>
      </c>
      <c r="E20" s="82" t="s">
        <v>165</v>
      </c>
      <c r="F20" s="82" t="s">
        <v>166</v>
      </c>
      <c r="G20" s="82" t="s">
        <v>806</v>
      </c>
      <c r="H20" s="83" t="s">
        <v>18</v>
      </c>
      <c r="I20" s="84">
        <v>298</v>
      </c>
      <c r="J20" s="80">
        <v>4.6484334936256997E-5</v>
      </c>
      <c r="K20" s="80">
        <v>0</v>
      </c>
      <c r="L20" s="80">
        <v>0</v>
      </c>
      <c r="M20" s="80">
        <v>0</v>
      </c>
      <c r="N20" s="80">
        <v>0</v>
      </c>
      <c r="O20" s="80">
        <v>2.2193802121419493E-4</v>
      </c>
      <c r="P20" s="80">
        <v>1.5899952056253671E-4</v>
      </c>
      <c r="Q20" s="80">
        <v>2.3390608813868681E-5</v>
      </c>
      <c r="R20" s="80">
        <v>0</v>
      </c>
      <c r="S20" s="80">
        <v>3.0368755936875208E-4</v>
      </c>
      <c r="T20" s="80">
        <v>0</v>
      </c>
      <c r="U20" s="80">
        <v>0</v>
      </c>
      <c r="V20" s="80">
        <v>0</v>
      </c>
      <c r="W20" s="80">
        <v>0</v>
      </c>
      <c r="X20" s="80">
        <v>0</v>
      </c>
      <c r="Y20" s="80">
        <v>0</v>
      </c>
      <c r="Z20" s="80">
        <v>0</v>
      </c>
      <c r="AA20" s="80">
        <v>0</v>
      </c>
      <c r="AB20" s="80">
        <v>0</v>
      </c>
      <c r="AC20" s="80">
        <v>0</v>
      </c>
      <c r="AD20" s="80">
        <v>0</v>
      </c>
      <c r="AE20" s="80">
        <v>0</v>
      </c>
      <c r="AF20" s="80">
        <v>0</v>
      </c>
      <c r="AG20" s="80">
        <v>0</v>
      </c>
      <c r="AH20" s="80">
        <v>0</v>
      </c>
    </row>
    <row r="21" spans="1:34" ht="14.25" x14ac:dyDescent="0.25">
      <c r="A21" s="82" t="s">
        <v>454</v>
      </c>
      <c r="B21" s="82" t="s">
        <v>11</v>
      </c>
      <c r="C21" s="82" t="s">
        <v>12</v>
      </c>
      <c r="D21" s="82" t="s">
        <v>131</v>
      </c>
      <c r="E21" s="82" t="s">
        <v>165</v>
      </c>
      <c r="F21" s="82" t="s">
        <v>166</v>
      </c>
      <c r="G21" s="82" t="s">
        <v>459</v>
      </c>
      <c r="H21" s="83" t="s">
        <v>16</v>
      </c>
      <c r="I21" s="84">
        <v>25</v>
      </c>
      <c r="J21" s="80">
        <v>1.5337155042601608E-2</v>
      </c>
      <c r="K21" s="80">
        <v>1.1612694539623264E-2</v>
      </c>
      <c r="L21" s="80">
        <v>1.385234429870689E-2</v>
      </c>
      <c r="M21" s="80">
        <v>9.5183707685535367E-3</v>
      </c>
      <c r="N21" s="80">
        <v>1.1490752174918597E-2</v>
      </c>
      <c r="O21" s="80">
        <v>1.4286473596352021E-2</v>
      </c>
      <c r="P21" s="80">
        <v>1.5922661717807002E-2</v>
      </c>
      <c r="Q21" s="80">
        <v>1.7483164615530358E-2</v>
      </c>
      <c r="R21" s="80">
        <v>1.7664725730513302E-2</v>
      </c>
      <c r="S21" s="80">
        <v>1.7012167232122961E-2</v>
      </c>
      <c r="T21" s="80">
        <v>1.8722090078989884E-2</v>
      </c>
      <c r="U21" s="80">
        <v>1.3755163293252241E-2</v>
      </c>
      <c r="V21" s="80">
        <v>1.2565373496873825E-2</v>
      </c>
      <c r="W21" s="80">
        <v>9.3357562500000005E-3</v>
      </c>
      <c r="X21" s="80">
        <v>6.3644849999999996E-3</v>
      </c>
      <c r="Y21" s="80">
        <v>8.7672937500000003E-3</v>
      </c>
      <c r="Z21" s="80">
        <v>1.1011961250000001E-2</v>
      </c>
      <c r="AA21" s="80">
        <v>1.2481447499999999E-2</v>
      </c>
      <c r="AB21" s="80">
        <v>1.2948907500000001E-2</v>
      </c>
      <c r="AC21" s="80">
        <v>1.3889351249999999E-2</v>
      </c>
      <c r="AD21" s="80">
        <v>9.5104237500000001E-3</v>
      </c>
      <c r="AE21" s="80">
        <v>9.5104237500000001E-3</v>
      </c>
      <c r="AF21" s="80">
        <v>9.5104237500000001E-3</v>
      </c>
      <c r="AG21" s="80">
        <v>9.5104237500000001E-3</v>
      </c>
      <c r="AH21" s="80">
        <v>9.5104237500000001E-3</v>
      </c>
    </row>
    <row r="22" spans="1:34" ht="14.25" x14ac:dyDescent="0.25">
      <c r="A22" s="82" t="s">
        <v>454</v>
      </c>
      <c r="B22" s="82" t="s">
        <v>11</v>
      </c>
      <c r="C22" s="82" t="s">
        <v>12</v>
      </c>
      <c r="D22" s="82" t="s">
        <v>131</v>
      </c>
      <c r="E22" s="82" t="s">
        <v>165</v>
      </c>
      <c r="F22" s="82" t="s">
        <v>166</v>
      </c>
      <c r="G22" s="82" t="s">
        <v>459</v>
      </c>
      <c r="H22" s="83" t="s">
        <v>17</v>
      </c>
      <c r="I22" s="84">
        <v>1</v>
      </c>
      <c r="J22" s="80">
        <v>15.357604582658412</v>
      </c>
      <c r="K22" s="80">
        <v>11.628178132342761</v>
      </c>
      <c r="L22" s="80">
        <v>13.870814091105164</v>
      </c>
      <c r="M22" s="80">
        <v>9.531061929578275</v>
      </c>
      <c r="N22" s="80">
        <v>11.506073177818488</v>
      </c>
      <c r="O22" s="80">
        <v>14.305522227813823</v>
      </c>
      <c r="P22" s="80">
        <v>15.943891933430747</v>
      </c>
      <c r="Q22" s="80">
        <v>17.506475501684395</v>
      </c>
      <c r="R22" s="80">
        <v>17.688278698153983</v>
      </c>
      <c r="S22" s="80">
        <v>17.034850121765789</v>
      </c>
      <c r="T22" s="80">
        <v>18.747052865761869</v>
      </c>
      <c r="U22" s="80">
        <v>13.773503510976578</v>
      </c>
      <c r="V22" s="80">
        <v>12.58212732820299</v>
      </c>
      <c r="W22" s="80">
        <v>9.348203925</v>
      </c>
      <c r="X22" s="80">
        <v>6.3729709799999998</v>
      </c>
      <c r="Y22" s="80">
        <v>8.7789834750000004</v>
      </c>
      <c r="Z22" s="80">
        <v>11.026643865</v>
      </c>
      <c r="AA22" s="80">
        <v>12.49808943</v>
      </c>
      <c r="AB22" s="80">
        <v>12.96617271</v>
      </c>
      <c r="AC22" s="80">
        <v>13.907870385000001</v>
      </c>
      <c r="AD22" s="80">
        <v>9.5231043149999994</v>
      </c>
      <c r="AE22" s="80">
        <v>9.5231043149999994</v>
      </c>
      <c r="AF22" s="80">
        <v>9.5231043149999994</v>
      </c>
      <c r="AG22" s="80">
        <v>9.5231043149999994</v>
      </c>
      <c r="AH22" s="80">
        <v>9.5231043149999994</v>
      </c>
    </row>
    <row r="23" spans="1:34" ht="14.25" x14ac:dyDescent="0.25">
      <c r="A23" s="82" t="s">
        <v>454</v>
      </c>
      <c r="B23" s="82" t="s">
        <v>11</v>
      </c>
      <c r="C23" s="82" t="s">
        <v>12</v>
      </c>
      <c r="D23" s="82" t="s">
        <v>131</v>
      </c>
      <c r="E23" s="82" t="s">
        <v>165</v>
      </c>
      <c r="F23" s="82" t="s">
        <v>166</v>
      </c>
      <c r="G23" s="82" t="s">
        <v>459</v>
      </c>
      <c r="H23" s="83" t="s">
        <v>18</v>
      </c>
      <c r="I23" s="84">
        <v>298</v>
      </c>
      <c r="J23" s="80">
        <v>3.6563777621562238E-2</v>
      </c>
      <c r="K23" s="80">
        <v>2.7684663782461861E-2</v>
      </c>
      <c r="L23" s="80">
        <v>3.3023988808117223E-2</v>
      </c>
      <c r="M23" s="80">
        <v>2.2691795912231635E-2</v>
      </c>
      <c r="N23" s="80">
        <v>2.7393953185005936E-2</v>
      </c>
      <c r="O23" s="80">
        <v>3.4058953053703218E-2</v>
      </c>
      <c r="P23" s="80">
        <v>3.7959625535251902E-2</v>
      </c>
      <c r="Q23" s="80">
        <v>4.1679864443424371E-2</v>
      </c>
      <c r="R23" s="80">
        <v>4.2112706141543707E-2</v>
      </c>
      <c r="S23" s="80">
        <v>4.0557006681381139E-2</v>
      </c>
      <c r="T23" s="80">
        <v>4.463346274831189E-2</v>
      </c>
      <c r="U23" s="80">
        <v>3.2792309291113347E-2</v>
      </c>
      <c r="V23" s="80">
        <v>2.9955850416547199E-2</v>
      </c>
      <c r="W23" s="80">
        <v>2.2256442900000003E-2</v>
      </c>
      <c r="X23" s="80">
        <v>1.5172932240000003E-2</v>
      </c>
      <c r="Y23" s="80">
        <v>2.0901228300000005E-2</v>
      </c>
      <c r="Z23" s="80">
        <v>2.6252515620000003E-2</v>
      </c>
      <c r="AA23" s="80">
        <v>2.9755770840000004E-2</v>
      </c>
      <c r="AB23" s="80">
        <v>3.0870195480000005E-2</v>
      </c>
      <c r="AC23" s="80">
        <v>3.3112213380000005E-2</v>
      </c>
      <c r="AD23" s="80">
        <v>2.2672850220000002E-2</v>
      </c>
      <c r="AE23" s="80">
        <v>2.2672850220000002E-2</v>
      </c>
      <c r="AF23" s="80">
        <v>2.2672850220000002E-2</v>
      </c>
      <c r="AG23" s="80">
        <v>2.2672850220000002E-2</v>
      </c>
      <c r="AH23" s="80">
        <v>2.2672850220000002E-2</v>
      </c>
    </row>
    <row r="24" spans="1:34" ht="14.25" x14ac:dyDescent="0.25">
      <c r="A24" s="82" t="s">
        <v>454</v>
      </c>
      <c r="B24" s="82" t="s">
        <v>11</v>
      </c>
      <c r="C24" s="82" t="s">
        <v>12</v>
      </c>
      <c r="D24" s="82" t="s">
        <v>460</v>
      </c>
      <c r="E24" s="82" t="s">
        <v>94</v>
      </c>
      <c r="F24" s="82" t="s">
        <v>94</v>
      </c>
      <c r="G24" s="82" t="s">
        <v>807</v>
      </c>
      <c r="H24" s="83" t="s">
        <v>16</v>
      </c>
      <c r="I24" s="84">
        <v>25</v>
      </c>
      <c r="J24" s="80">
        <v>8.3261904761904754E-6</v>
      </c>
      <c r="K24" s="80">
        <v>3.3757142857142852E-5</v>
      </c>
      <c r="L24" s="80">
        <v>5.6592857142857135E-5</v>
      </c>
      <c r="M24" s="80">
        <v>5.7741666666666663E-5</v>
      </c>
      <c r="N24" s="80">
        <v>6.3330952380952359E-5</v>
      </c>
      <c r="O24" s="80">
        <v>1.1559523809523807E-5</v>
      </c>
      <c r="P24" s="80">
        <v>1.271547619047619E-5</v>
      </c>
      <c r="Q24" s="80">
        <v>1.3904761904761903E-5</v>
      </c>
      <c r="R24" s="80">
        <v>1.0678571428571428E-5</v>
      </c>
      <c r="S24" s="80">
        <v>1.6578571428571425E-5</v>
      </c>
      <c r="T24" s="80">
        <v>6.0422619047619046E-5</v>
      </c>
      <c r="U24" s="80">
        <v>4.3236904761904764E-5</v>
      </c>
      <c r="V24" s="80">
        <v>4.3985127519646528E-5</v>
      </c>
      <c r="W24" s="80">
        <v>5.1658691975121516E-5</v>
      </c>
      <c r="X24" s="80">
        <v>1.4192406860952382E-5</v>
      </c>
      <c r="Y24" s="80">
        <v>3.7318439774523808E-5</v>
      </c>
      <c r="Z24" s="80">
        <v>1.8110925757142858E-5</v>
      </c>
      <c r="AA24" s="80">
        <v>2.1065810834523804E-5</v>
      </c>
      <c r="AB24" s="80">
        <v>2.6926855996428571E-5</v>
      </c>
      <c r="AC24" s="80">
        <v>3.450437607142857E-5</v>
      </c>
      <c r="AD24" s="80">
        <v>3.9285794404761903E-5</v>
      </c>
      <c r="AE24" s="80">
        <v>3.6264288333333328E-5</v>
      </c>
      <c r="AF24" s="80">
        <v>3.6307345952380949E-5</v>
      </c>
      <c r="AG24" s="80">
        <v>5.3946022380952372E-5</v>
      </c>
      <c r="AH24" s="80">
        <v>4.863809285714285E-5</v>
      </c>
    </row>
    <row r="25" spans="1:34" ht="14.25" x14ac:dyDescent="0.25">
      <c r="A25" s="82" t="s">
        <v>454</v>
      </c>
      <c r="B25" s="82" t="s">
        <v>11</v>
      </c>
      <c r="C25" s="82" t="s">
        <v>12</v>
      </c>
      <c r="D25" s="82" t="s">
        <v>460</v>
      </c>
      <c r="E25" s="82" t="s">
        <v>94</v>
      </c>
      <c r="F25" s="82" t="s">
        <v>94</v>
      </c>
      <c r="G25" s="82" t="s">
        <v>807</v>
      </c>
      <c r="H25" s="83" t="s">
        <v>17</v>
      </c>
      <c r="I25" s="84">
        <v>1</v>
      </c>
      <c r="J25" s="80">
        <v>7.1538628571428564E-2</v>
      </c>
      <c r="K25" s="80">
        <v>0.29004137142857134</v>
      </c>
      <c r="L25" s="80">
        <v>0.48624582857142845</v>
      </c>
      <c r="M25" s="80">
        <v>0.4961163999999999</v>
      </c>
      <c r="N25" s="80">
        <v>0.54413954285714272</v>
      </c>
      <c r="O25" s="80">
        <v>9.9319428571428545E-2</v>
      </c>
      <c r="P25" s="80">
        <v>0.1092513714285714</v>
      </c>
      <c r="Q25" s="80">
        <v>0.11946971428571425</v>
      </c>
      <c r="R25" s="80">
        <v>9.1750285714285687E-2</v>
      </c>
      <c r="S25" s="80">
        <v>0.14244308571428568</v>
      </c>
      <c r="T25" s="80">
        <v>0.5191511428571427</v>
      </c>
      <c r="U25" s="80">
        <v>0.37149148571428559</v>
      </c>
      <c r="V25" s="80">
        <v>0.37792021564880285</v>
      </c>
      <c r="W25" s="80">
        <v>0.44384966503793383</v>
      </c>
      <c r="X25" s="80">
        <v>0.12193929575149544</v>
      </c>
      <c r="Y25" s="80">
        <v>0.32064003454270856</v>
      </c>
      <c r="Z25" s="80">
        <v>0.15560907410537139</v>
      </c>
      <c r="AA25" s="80">
        <v>0.18099744669022852</v>
      </c>
      <c r="AB25" s="80">
        <v>0.2313555467213142</v>
      </c>
      <c r="AC25" s="80">
        <v>0.29646159920571424</v>
      </c>
      <c r="AD25" s="80">
        <v>0.33754354552571419</v>
      </c>
      <c r="AE25" s="80">
        <v>0.31158276535999996</v>
      </c>
      <c r="AF25" s="80">
        <v>0.31195271642285705</v>
      </c>
      <c r="AG25" s="80">
        <v>0.46350422429714278</v>
      </c>
      <c r="AH25" s="80">
        <v>0.4178984938285713</v>
      </c>
    </row>
    <row r="26" spans="1:34" ht="14.25" x14ac:dyDescent="0.25">
      <c r="A26" s="82" t="s">
        <v>454</v>
      </c>
      <c r="B26" s="82" t="s">
        <v>11</v>
      </c>
      <c r="C26" s="82" t="s">
        <v>12</v>
      </c>
      <c r="D26" s="82" t="s">
        <v>460</v>
      </c>
      <c r="E26" s="82" t="s">
        <v>94</v>
      </c>
      <c r="F26" s="82" t="s">
        <v>94</v>
      </c>
      <c r="G26" s="82" t="s">
        <v>807</v>
      </c>
      <c r="H26" s="83" t="s">
        <v>18</v>
      </c>
      <c r="I26" s="84">
        <v>298</v>
      </c>
      <c r="J26" s="80">
        <v>4.9624095238095233E-5</v>
      </c>
      <c r="K26" s="80">
        <v>2.0119257142857139E-4</v>
      </c>
      <c r="L26" s="80">
        <v>3.3729342857142852E-4</v>
      </c>
      <c r="M26" s="80">
        <v>3.4414033333333332E-4</v>
      </c>
      <c r="N26" s="80">
        <v>3.7745247619047612E-4</v>
      </c>
      <c r="O26" s="80">
        <v>6.8894761904761891E-5</v>
      </c>
      <c r="P26" s="80">
        <v>7.5784238095238083E-5</v>
      </c>
      <c r="Q26" s="80">
        <v>8.2872380952380944E-5</v>
      </c>
      <c r="R26" s="80">
        <v>6.3644285714285716E-5</v>
      </c>
      <c r="S26" s="80">
        <v>9.8808285714285706E-5</v>
      </c>
      <c r="T26" s="80">
        <v>3.6011880952380951E-4</v>
      </c>
      <c r="U26" s="80">
        <v>2.5769195238095236E-4</v>
      </c>
      <c r="V26" s="80">
        <v>2.621513600170933E-4</v>
      </c>
      <c r="W26" s="80">
        <v>3.078858041717242E-4</v>
      </c>
      <c r="X26" s="80">
        <v>8.458674489127619E-5</v>
      </c>
      <c r="Y26" s="80">
        <v>2.224179010561619E-4</v>
      </c>
      <c r="Z26" s="80">
        <v>1.0794111751257141E-4</v>
      </c>
      <c r="AA26" s="80">
        <v>1.2555223257376189E-4</v>
      </c>
      <c r="AB26" s="80">
        <v>1.6048406173871428E-4</v>
      </c>
      <c r="AC26" s="80">
        <v>2.0564608138571425E-4</v>
      </c>
      <c r="AD26" s="80">
        <v>2.3414333465238092E-4</v>
      </c>
      <c r="AE26" s="80">
        <v>2.1613515846666663E-4</v>
      </c>
      <c r="AF26" s="80">
        <v>2.1639178187619044E-4</v>
      </c>
      <c r="AG26" s="80">
        <v>3.2151829339047616E-4</v>
      </c>
      <c r="AH26" s="80">
        <v>2.8988303342857138E-4</v>
      </c>
    </row>
    <row r="27" spans="1:34" ht="14.25" x14ac:dyDescent="0.25">
      <c r="A27" s="82" t="s">
        <v>454</v>
      </c>
      <c r="B27" s="82" t="s">
        <v>11</v>
      </c>
      <c r="C27" s="82" t="s">
        <v>12</v>
      </c>
      <c r="D27" s="82" t="s">
        <v>460</v>
      </c>
      <c r="E27" s="82" t="s">
        <v>461</v>
      </c>
      <c r="F27" s="82" t="s">
        <v>462</v>
      </c>
      <c r="G27" s="82" t="s">
        <v>608</v>
      </c>
      <c r="H27" s="83" t="s">
        <v>16</v>
      </c>
      <c r="I27" s="84">
        <v>25</v>
      </c>
      <c r="J27" s="80">
        <v>1.0711751999999285E-5</v>
      </c>
      <c r="K27" s="80">
        <v>1.0711751999999285E-5</v>
      </c>
      <c r="L27" s="80">
        <v>1.0711751999999285E-5</v>
      </c>
      <c r="M27" s="80">
        <v>1.0711751999999285E-5</v>
      </c>
      <c r="N27" s="80">
        <v>1.0711751999999285E-5</v>
      </c>
      <c r="O27" s="80">
        <v>1.0711751999999285E-5</v>
      </c>
      <c r="P27" s="80">
        <v>1.0711751999999285E-5</v>
      </c>
      <c r="Q27" s="80">
        <v>1.0711751999999285E-5</v>
      </c>
      <c r="R27" s="80">
        <v>1.0711751999999285E-5</v>
      </c>
      <c r="S27" s="80">
        <v>1.0711751999999285E-5</v>
      </c>
      <c r="T27" s="80">
        <v>1.0711751999999285E-5</v>
      </c>
      <c r="U27" s="80">
        <v>1.6779275999997853E-5</v>
      </c>
      <c r="V27" s="80">
        <v>8.3088000000000008E-6</v>
      </c>
      <c r="W27" s="80">
        <v>7.0471800000000003E-6</v>
      </c>
      <c r="X27" s="80">
        <v>6.4841129999989268E-6</v>
      </c>
      <c r="Y27" s="80">
        <v>5.6316295799946787E-6</v>
      </c>
      <c r="Z27" s="80">
        <v>4.5516078000015019E-6</v>
      </c>
      <c r="AA27" s="80">
        <v>5.2994628000068665E-6</v>
      </c>
      <c r="AB27" s="80">
        <v>7.6415093999969954E-6</v>
      </c>
      <c r="AC27" s="80">
        <v>4.8318947999918465E-6</v>
      </c>
      <c r="AD27" s="80">
        <v>4.6161287999993563E-6</v>
      </c>
      <c r="AE27" s="80">
        <v>3.2498909999978544E-6</v>
      </c>
      <c r="AF27" s="80">
        <v>4.9821948000079394E-6</v>
      </c>
      <c r="AG27" s="80">
        <v>1.6255134000098705E-6</v>
      </c>
      <c r="AH27" s="80">
        <v>1.5983640000000001E-6</v>
      </c>
    </row>
    <row r="28" spans="1:34" ht="14.25" x14ac:dyDescent="0.25">
      <c r="A28" s="82" t="s">
        <v>454</v>
      </c>
      <c r="B28" s="82" t="s">
        <v>11</v>
      </c>
      <c r="C28" s="82" t="s">
        <v>12</v>
      </c>
      <c r="D28" s="82" t="s">
        <v>460</v>
      </c>
      <c r="E28" s="82" t="s">
        <v>461</v>
      </c>
      <c r="F28" s="82" t="s">
        <v>462</v>
      </c>
      <c r="G28" s="82" t="s">
        <v>608</v>
      </c>
      <c r="H28" s="83" t="s">
        <v>17</v>
      </c>
      <c r="I28" s="84">
        <v>1</v>
      </c>
      <c r="J28" s="80">
        <v>4.9452588400000004E-4</v>
      </c>
      <c r="K28" s="80">
        <v>4.9452588400000004E-4</v>
      </c>
      <c r="L28" s="80">
        <v>4.9452588400000004E-4</v>
      </c>
      <c r="M28" s="80">
        <v>4.9452588400000004E-4</v>
      </c>
      <c r="N28" s="80">
        <v>4.9452588400000004E-4</v>
      </c>
      <c r="O28" s="80">
        <v>4.9452588400000004E-4</v>
      </c>
      <c r="P28" s="80">
        <v>4.9452588400000004E-4</v>
      </c>
      <c r="Q28" s="80">
        <v>4.9452588400000004E-4</v>
      </c>
      <c r="R28" s="80">
        <v>4.9452588400000004E-4</v>
      </c>
      <c r="S28" s="80">
        <v>4.9452588400000004E-4</v>
      </c>
      <c r="T28" s="80">
        <v>4.9452588400000004E-4</v>
      </c>
      <c r="U28" s="80">
        <v>7.74643242E-4</v>
      </c>
      <c r="V28" s="80">
        <v>3.8358959999999998E-4</v>
      </c>
      <c r="W28" s="80">
        <v>3.2534481E-4</v>
      </c>
      <c r="X28" s="80">
        <v>2.9934988350000002E-4</v>
      </c>
      <c r="Y28" s="80">
        <v>2.5999356561E-4</v>
      </c>
      <c r="Z28" s="80">
        <v>2.1013256009999999E-4</v>
      </c>
      <c r="AA28" s="80">
        <v>2.4465853259999999E-4</v>
      </c>
      <c r="AB28" s="80">
        <v>3.5278301729999999E-4</v>
      </c>
      <c r="AC28" s="80">
        <v>2.2307247659999999E-4</v>
      </c>
      <c r="AD28" s="80">
        <v>2.1311127959999999E-4</v>
      </c>
      <c r="AE28" s="80">
        <v>1.500366345E-4</v>
      </c>
      <c r="AF28" s="80">
        <v>2.3001132659999999E-4</v>
      </c>
      <c r="AG28" s="80">
        <v>7.50445353E-5</v>
      </c>
      <c r="AH28" s="80">
        <v>7.3791138000000003E-5</v>
      </c>
    </row>
    <row r="29" spans="1:34" ht="14.25" x14ac:dyDescent="0.25">
      <c r="A29" s="82" t="s">
        <v>454</v>
      </c>
      <c r="B29" s="82" t="s">
        <v>11</v>
      </c>
      <c r="C29" s="82" t="s">
        <v>12</v>
      </c>
      <c r="D29" s="82" t="s">
        <v>460</v>
      </c>
      <c r="E29" s="82" t="s">
        <v>461</v>
      </c>
      <c r="F29" s="82" t="s">
        <v>462</v>
      </c>
      <c r="G29" s="82" t="s">
        <v>608</v>
      </c>
      <c r="H29" s="83" t="s">
        <v>18</v>
      </c>
      <c r="I29" s="84">
        <v>298</v>
      </c>
      <c r="J29" s="80">
        <v>1.9152612575998722E-6</v>
      </c>
      <c r="K29" s="80">
        <v>1.9152612575998722E-6</v>
      </c>
      <c r="L29" s="80">
        <v>1.9152612575998722E-6</v>
      </c>
      <c r="M29" s="80">
        <v>1.9152612575998722E-6</v>
      </c>
      <c r="N29" s="80">
        <v>1.9152612575998722E-6</v>
      </c>
      <c r="O29" s="80">
        <v>1.9152612575998722E-6</v>
      </c>
      <c r="P29" s="80">
        <v>1.9152612575998722E-6</v>
      </c>
      <c r="Q29" s="80">
        <v>1.9152612575998722E-6</v>
      </c>
      <c r="R29" s="80">
        <v>1.9152612575998722E-6</v>
      </c>
      <c r="S29" s="80">
        <v>1.9152612575998722E-6</v>
      </c>
      <c r="T29" s="80">
        <v>1.9152612575998722E-6</v>
      </c>
      <c r="U29" s="80">
        <v>3.0001345487996163E-6</v>
      </c>
      <c r="V29" s="80">
        <v>1.4856134399999999E-6</v>
      </c>
      <c r="W29" s="80">
        <v>1.260035784E-6</v>
      </c>
      <c r="X29" s="80">
        <v>1.159359404399808E-6</v>
      </c>
      <c r="Y29" s="80">
        <v>1.0069353689030485E-6</v>
      </c>
      <c r="Z29" s="80">
        <v>8.1382747464026847E-7</v>
      </c>
      <c r="AA29" s="80">
        <v>9.4754394864122766E-7</v>
      </c>
      <c r="AB29" s="80">
        <v>1.3663018807194628E-6</v>
      </c>
      <c r="AC29" s="80">
        <v>8.6394279023854206E-7</v>
      </c>
      <c r="AD29" s="80">
        <v>8.253638294398849E-7</v>
      </c>
      <c r="AE29" s="80">
        <v>5.8108051079961632E-7</v>
      </c>
      <c r="AF29" s="80">
        <v>8.9081643024141942E-7</v>
      </c>
      <c r="AG29" s="80">
        <v>2.9064179592176488E-7</v>
      </c>
      <c r="AH29" s="80">
        <v>2.8578748319999993E-7</v>
      </c>
    </row>
    <row r="30" spans="1:34" ht="14.25" x14ac:dyDescent="0.25">
      <c r="A30" s="82" t="s">
        <v>454</v>
      </c>
      <c r="B30" s="82" t="s">
        <v>11</v>
      </c>
      <c r="C30" s="82" t="s">
        <v>12</v>
      </c>
      <c r="D30" s="82" t="s">
        <v>460</v>
      </c>
      <c r="E30" s="82" t="s">
        <v>461</v>
      </c>
      <c r="F30" s="82" t="s">
        <v>462</v>
      </c>
      <c r="G30" s="82" t="s">
        <v>463</v>
      </c>
      <c r="H30" s="83" t="s">
        <v>16</v>
      </c>
      <c r="I30" s="84">
        <v>25</v>
      </c>
      <c r="J30" s="80">
        <v>6.330865618188043E-4</v>
      </c>
      <c r="K30" s="80">
        <v>6.8902733739231888E-4</v>
      </c>
      <c r="L30" s="80">
        <v>6.1656029723974816E-4</v>
      </c>
      <c r="M30" s="80">
        <v>6.2026176084550226E-4</v>
      </c>
      <c r="N30" s="80">
        <v>6.3827259285875412E-4</v>
      </c>
      <c r="O30" s="80">
        <v>5.4352458524835594E-4</v>
      </c>
      <c r="P30" s="80">
        <v>4.9035969759758256E-4</v>
      </c>
      <c r="Q30" s="80">
        <v>4.8386686440715502E-4</v>
      </c>
      <c r="R30" s="80">
        <v>4.8693426995471799E-4</v>
      </c>
      <c r="S30" s="80">
        <v>4.1903033342368615E-4</v>
      </c>
      <c r="T30" s="80">
        <v>3.7488256920852829E-4</v>
      </c>
      <c r="U30" s="80">
        <v>3.3435675439174933E-4</v>
      </c>
      <c r="V30" s="80">
        <v>3.1582401798902718E-4</v>
      </c>
      <c r="W30" s="80">
        <v>3.0792885748575646E-4</v>
      </c>
      <c r="X30" s="80">
        <v>3.6488696572061614E-4</v>
      </c>
      <c r="Y30" s="80">
        <v>3.7613371382609726E-4</v>
      </c>
      <c r="Z30" s="80">
        <v>3.4548498882207475E-4</v>
      </c>
      <c r="AA30" s="80">
        <v>3.2818296487286341E-4</v>
      </c>
      <c r="AB30" s="80">
        <v>3.2483812226405883E-4</v>
      </c>
      <c r="AC30" s="80">
        <v>3.2258052560007387E-4</v>
      </c>
      <c r="AD30" s="80">
        <v>3.1423555063040721E-4</v>
      </c>
      <c r="AE30" s="80">
        <v>3.4017116877406889E-4</v>
      </c>
      <c r="AF30" s="80">
        <v>3.6065878388109304E-4</v>
      </c>
      <c r="AG30" s="80">
        <v>3.6596792678551641E-4</v>
      </c>
      <c r="AH30" s="80">
        <v>3.4717281160318627E-4</v>
      </c>
    </row>
    <row r="31" spans="1:34" ht="14.25" x14ac:dyDescent="0.25">
      <c r="A31" s="82" t="s">
        <v>454</v>
      </c>
      <c r="B31" s="82" t="s">
        <v>11</v>
      </c>
      <c r="C31" s="82" t="s">
        <v>12</v>
      </c>
      <c r="D31" s="82" t="s">
        <v>460</v>
      </c>
      <c r="E31" s="82" t="s">
        <v>461</v>
      </c>
      <c r="F31" s="82" t="s">
        <v>462</v>
      </c>
      <c r="G31" s="82" t="s">
        <v>463</v>
      </c>
      <c r="H31" s="83" t="s">
        <v>17</v>
      </c>
      <c r="I31" s="84">
        <v>1</v>
      </c>
      <c r="J31" s="80">
        <v>3.4667878875630698</v>
      </c>
      <c r="K31" s="80">
        <v>3.7731200937340299</v>
      </c>
      <c r="L31" s="80">
        <v>3.3762899093644201</v>
      </c>
      <c r="M31" s="80">
        <v>3.3965591584191097</v>
      </c>
      <c r="N31" s="80">
        <v>3.4951866416642003</v>
      </c>
      <c r="O31" s="80">
        <v>2.9763456727281499</v>
      </c>
      <c r="P31" s="80">
        <v>2.6852142545823598</v>
      </c>
      <c r="Q31" s="80">
        <v>2.6496594397780799</v>
      </c>
      <c r="R31" s="80">
        <v>2.66645658102206</v>
      </c>
      <c r="S31" s="80">
        <v>2.2946139944296</v>
      </c>
      <c r="T31" s="80">
        <v>2.0528604278961398</v>
      </c>
      <c r="U31" s="80">
        <v>1.8309406898798999</v>
      </c>
      <c r="V31" s="80">
        <v>1.7294552533548</v>
      </c>
      <c r="W31" s="80">
        <v>1.6862212811718</v>
      </c>
      <c r="X31" s="80">
        <v>1.9981244104371398</v>
      </c>
      <c r="Y31" s="80">
        <v>2.0597117074325699</v>
      </c>
      <c r="Z31" s="80">
        <v>1.89187900489038</v>
      </c>
      <c r="AA31" s="80">
        <v>1.7971329611817199</v>
      </c>
      <c r="AB31" s="80">
        <v>1.77881657201576</v>
      </c>
      <c r="AC31" s="80">
        <v>1.76645395173328</v>
      </c>
      <c r="AD31" s="80">
        <v>1.72075679135802</v>
      </c>
      <c r="AE31" s="80">
        <v>1.8627804769952501</v>
      </c>
      <c r="AF31" s="80">
        <v>1.9749708474463799</v>
      </c>
      <c r="AG31" s="80">
        <v>2.0040437632598502</v>
      </c>
      <c r="AH31" s="80">
        <v>1.90112153810274</v>
      </c>
    </row>
    <row r="32" spans="1:34" ht="14.25" x14ac:dyDescent="0.25">
      <c r="A32" s="82" t="s">
        <v>454</v>
      </c>
      <c r="B32" s="82" t="s">
        <v>11</v>
      </c>
      <c r="C32" s="82" t="s">
        <v>12</v>
      </c>
      <c r="D32" s="82" t="s">
        <v>460</v>
      </c>
      <c r="E32" s="82" t="s">
        <v>461</v>
      </c>
      <c r="F32" s="82" t="s">
        <v>462</v>
      </c>
      <c r="G32" s="82" t="s">
        <v>463</v>
      </c>
      <c r="H32" s="83" t="s">
        <v>18</v>
      </c>
      <c r="I32" s="84">
        <v>298</v>
      </c>
      <c r="J32" s="80">
        <v>3.0185567267520589E-2</v>
      </c>
      <c r="K32" s="80">
        <v>3.2852823446865763E-2</v>
      </c>
      <c r="L32" s="80">
        <v>2.9397594972391191E-2</v>
      </c>
      <c r="M32" s="80">
        <v>2.9574080757113548E-2</v>
      </c>
      <c r="N32" s="80">
        <v>3.0432837227505401E-2</v>
      </c>
      <c r="O32" s="80">
        <v>2.5915252224641618E-2</v>
      </c>
      <c r="P32" s="80">
        <v>2.3380350381452735E-2</v>
      </c>
      <c r="Q32" s="80">
        <v>2.3070772094933151E-2</v>
      </c>
      <c r="R32" s="80">
        <v>2.3217025991440952E-2</v>
      </c>
      <c r="S32" s="80">
        <v>1.9979366297641354E-2</v>
      </c>
      <c r="T32" s="80">
        <v>1.7874400899862627E-2</v>
      </c>
      <c r="U32" s="80">
        <v>1.5942130049398606E-2</v>
      </c>
      <c r="V32" s="80">
        <v>1.5058489177716817E-2</v>
      </c>
      <c r="W32" s="80">
        <v>1.4682047924920867E-2</v>
      </c>
      <c r="X32" s="80">
        <v>1.7397810525558978E-2</v>
      </c>
      <c r="Y32" s="80">
        <v>1.7934055475228316E-2</v>
      </c>
      <c r="Z32" s="80">
        <v>1.6472724267036526E-2</v>
      </c>
      <c r="AA32" s="80">
        <v>1.5647763765138128E-2</v>
      </c>
      <c r="AB32" s="80">
        <v>1.5488281669550326E-2</v>
      </c>
      <c r="AC32" s="80">
        <v>1.5380639460611521E-2</v>
      </c>
      <c r="AD32" s="80">
        <v>1.4982751054057816E-2</v>
      </c>
      <c r="AE32" s="80">
        <v>1.6219361327147602E-2</v>
      </c>
      <c r="AF32" s="80">
        <v>1.7196210815450516E-2</v>
      </c>
      <c r="AG32" s="80">
        <v>1.7449350749133424E-2</v>
      </c>
      <c r="AH32" s="81">
        <v>1.6553199657239923E-2</v>
      </c>
    </row>
  </sheetData>
  <phoneticPr fontId="16"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59999389629810485"/>
  </sheetPr>
  <dimension ref="A1:AG153"/>
  <sheetViews>
    <sheetView zoomScaleNormal="100" workbookViewId="0">
      <pane ySplit="4" topLeftCell="A45" activePane="bottomLeft" state="frozen"/>
      <selection pane="bottomLeft"/>
    </sheetView>
  </sheetViews>
  <sheetFormatPr defaultColWidth="9.140625" defaultRowHeight="12.75" x14ac:dyDescent="0.2"/>
  <cols>
    <col min="1" max="1" width="28.5703125" style="22" customWidth="1"/>
    <col min="2" max="6" width="13.85546875" style="22" customWidth="1"/>
    <col min="7" max="7" width="67.85546875" style="22" customWidth="1"/>
    <col min="8" max="8" width="7.85546875" style="23" customWidth="1"/>
    <col min="9" max="32" width="10.140625" style="22" customWidth="1"/>
    <col min="33" max="33" width="10.140625" style="22" bestFit="1" customWidth="1"/>
    <col min="34" max="16384" width="9.140625" style="22"/>
  </cols>
  <sheetData>
    <row r="1" spans="1:33" ht="15" customHeight="1" x14ac:dyDescent="0.25">
      <c r="A1" s="65" t="s">
        <v>625</v>
      </c>
      <c r="B1" s="14"/>
      <c r="C1" s="14"/>
      <c r="D1" s="14"/>
      <c r="E1" s="14"/>
      <c r="F1" s="14"/>
      <c r="G1" s="14"/>
      <c r="H1" s="17"/>
      <c r="I1" s="15"/>
      <c r="J1" s="15"/>
      <c r="K1" s="15"/>
      <c r="L1" s="15"/>
      <c r="M1" s="15"/>
      <c r="N1" s="15"/>
      <c r="O1" s="15"/>
      <c r="P1" s="15"/>
      <c r="Q1" s="15"/>
      <c r="R1" s="15"/>
      <c r="S1" s="15"/>
      <c r="T1" s="15"/>
      <c r="U1" s="15"/>
      <c r="V1" s="15"/>
      <c r="W1" s="15"/>
      <c r="X1" s="15"/>
      <c r="Y1" s="15"/>
      <c r="Z1" s="15"/>
      <c r="AA1" s="15"/>
      <c r="AB1" s="24"/>
      <c r="AC1" s="15"/>
    </row>
    <row r="2" spans="1:33" ht="15" customHeight="1" x14ac:dyDescent="0.25">
      <c r="A2" s="66" t="s">
        <v>615</v>
      </c>
      <c r="B2" s="14"/>
      <c r="C2" s="14" t="s">
        <v>810</v>
      </c>
      <c r="D2" s="16"/>
      <c r="E2" s="16"/>
      <c r="F2" s="16"/>
      <c r="G2" s="16"/>
      <c r="H2" s="22"/>
    </row>
    <row r="3" spans="1:33" ht="15" customHeight="1" x14ac:dyDescent="0.25">
      <c r="A3" s="16"/>
      <c r="B3" s="14"/>
      <c r="C3" s="14"/>
      <c r="D3" s="16"/>
      <c r="E3" s="16"/>
      <c r="F3" s="16"/>
      <c r="G3" s="16"/>
      <c r="H3" s="69" t="s">
        <v>453</v>
      </c>
      <c r="I3" s="64">
        <f>SUBTOTAL(9,Biogenic2026ed[2000])</f>
        <v>24.075755028098456</v>
      </c>
      <c r="J3" s="64">
        <f>SUBTOTAL(9,Biogenic2026ed[2001])</f>
        <v>24.524983369708512</v>
      </c>
      <c r="K3" s="64">
        <f>SUBTOTAL(9,Biogenic2026ed[2002])</f>
        <v>23.213603480853308</v>
      </c>
      <c r="L3" s="64">
        <f>SUBTOTAL(9,Biogenic2026ed[2003])</f>
        <v>26.279477256788283</v>
      </c>
      <c r="M3" s="64">
        <f>SUBTOTAL(9,Biogenic2026ed[2004])</f>
        <v>28.088957963893726</v>
      </c>
      <c r="N3" s="64">
        <f>SUBTOTAL(9,Biogenic2026ed[2005])</f>
        <v>27.728794287218847</v>
      </c>
      <c r="O3" s="64">
        <f>SUBTOTAL(9,Biogenic2026ed[2006])</f>
        <v>27.610774893664466</v>
      </c>
      <c r="P3" s="64">
        <f>SUBTOTAL(9,Biogenic2026ed[2007])</f>
        <v>27.447931206732449</v>
      </c>
      <c r="Q3" s="64">
        <f>SUBTOTAL(9,Biogenic2026ed[2008])</f>
        <v>27.625428446516981</v>
      </c>
      <c r="R3" s="64">
        <f>SUBTOTAL(9,Biogenic2026ed[2009])</f>
        <v>29.352162089188642</v>
      </c>
      <c r="S3" s="64">
        <f>SUBTOTAL(9,Biogenic2026ed[2010])</f>
        <v>32.548104443020833</v>
      </c>
      <c r="T3" s="64">
        <f>SUBTOTAL(9,Biogenic2026ed[2011])</f>
        <v>31.976152151368048</v>
      </c>
      <c r="U3" s="64">
        <f>SUBTOTAL(9,Biogenic2026ed[2012])</f>
        <v>32.403893903488701</v>
      </c>
      <c r="V3" s="64">
        <f>SUBTOTAL(9,Biogenic2026ed[2013])</f>
        <v>37.087051035586306</v>
      </c>
      <c r="W3" s="64">
        <f>SUBTOTAL(9,Biogenic2026ed[2014])</f>
        <v>37.227709201799023</v>
      </c>
      <c r="X3" s="64">
        <f>SUBTOTAL(9,Biogenic2026ed[2015])</f>
        <v>35.084211176552472</v>
      </c>
      <c r="Y3" s="64">
        <f>SUBTOTAL(9,Biogenic2026ed[2016])</f>
        <v>35.510644974491647</v>
      </c>
      <c r="Z3" s="64">
        <f>SUBTOTAL(9,Biogenic2026ed[2017])</f>
        <v>36.397177918529664</v>
      </c>
      <c r="AA3" s="64">
        <f>SUBTOTAL(9,Biogenic2026ed[2018])</f>
        <v>37.245612737343841</v>
      </c>
      <c r="AB3" s="64">
        <f>SUBTOTAL(9,Biogenic2026ed[2019])</f>
        <v>40.396376860099643</v>
      </c>
      <c r="AC3" s="64">
        <f>SUBTOTAL(9,Biogenic2026ed[2020])</f>
        <v>40.006859776966671</v>
      </c>
      <c r="AD3" s="64">
        <f>SUBTOTAL(9,Biogenic2026ed[2021])</f>
        <v>44.43608820295907</v>
      </c>
      <c r="AE3" s="64">
        <f>SUBTOTAL(9,Biogenic2026ed[2022])</f>
        <v>47.263815354425454</v>
      </c>
      <c r="AF3" s="64">
        <f>SUBTOTAL(9,Biogenic2026ed[2023])</f>
        <v>53.170947550159816</v>
      </c>
      <c r="AG3" s="64">
        <f>SUBTOTAL(9,Biogenic2026ed[2024])</f>
        <v>57.610453293799864</v>
      </c>
    </row>
    <row r="4" spans="1:33" ht="29.25" customHeight="1" x14ac:dyDescent="0.2">
      <c r="A4" s="74" t="s">
        <v>2</v>
      </c>
      <c r="B4" s="75" t="s">
        <v>3</v>
      </c>
      <c r="C4" s="75" t="s">
        <v>4</v>
      </c>
      <c r="D4" s="75" t="s">
        <v>5</v>
      </c>
      <c r="E4" s="75" t="s">
        <v>6</v>
      </c>
      <c r="F4" s="75" t="s">
        <v>7</v>
      </c>
      <c r="G4" s="75" t="s">
        <v>8</v>
      </c>
      <c r="H4" s="76" t="s">
        <v>9</v>
      </c>
      <c r="I4" s="70" t="s">
        <v>467</v>
      </c>
      <c r="J4" s="70" t="s">
        <v>468</v>
      </c>
      <c r="K4" s="70" t="s">
        <v>469</v>
      </c>
      <c r="L4" s="70" t="s">
        <v>470</v>
      </c>
      <c r="M4" s="70" t="s">
        <v>471</v>
      </c>
      <c r="N4" s="70" t="s">
        <v>472</v>
      </c>
      <c r="O4" s="70" t="s">
        <v>473</v>
      </c>
      <c r="P4" s="70" t="s">
        <v>474</v>
      </c>
      <c r="Q4" s="70" t="s">
        <v>475</v>
      </c>
      <c r="R4" s="70" t="s">
        <v>476</v>
      </c>
      <c r="S4" s="70" t="s">
        <v>477</v>
      </c>
      <c r="T4" s="70" t="s">
        <v>478</v>
      </c>
      <c r="U4" s="70" t="s">
        <v>479</v>
      </c>
      <c r="V4" s="70" t="s">
        <v>480</v>
      </c>
      <c r="W4" s="70" t="s">
        <v>481</v>
      </c>
      <c r="X4" s="70" t="s">
        <v>482</v>
      </c>
      <c r="Y4" s="70" t="s">
        <v>483</v>
      </c>
      <c r="Z4" s="70" t="s">
        <v>484</v>
      </c>
      <c r="AA4" s="70" t="s">
        <v>485</v>
      </c>
      <c r="AB4" s="70" t="s">
        <v>486</v>
      </c>
      <c r="AC4" s="70" t="s">
        <v>487</v>
      </c>
      <c r="AD4" s="70" t="s">
        <v>488</v>
      </c>
      <c r="AE4" s="70" t="s">
        <v>489</v>
      </c>
      <c r="AF4" s="71" t="s">
        <v>492</v>
      </c>
      <c r="AG4" s="90" t="s">
        <v>617</v>
      </c>
    </row>
    <row r="5" spans="1:33" ht="15" customHeight="1" x14ac:dyDescent="0.2">
      <c r="A5" s="77" t="s">
        <v>464</v>
      </c>
      <c r="B5" s="77" t="s">
        <v>11</v>
      </c>
      <c r="C5" s="77" t="s">
        <v>12</v>
      </c>
      <c r="D5" s="77" t="s">
        <v>13</v>
      </c>
      <c r="E5" s="77" t="s">
        <v>14</v>
      </c>
      <c r="F5" s="77" t="s">
        <v>15</v>
      </c>
      <c r="G5" s="77" t="s">
        <v>496</v>
      </c>
      <c r="H5" s="78" t="s">
        <v>17</v>
      </c>
      <c r="I5" s="72">
        <v>0</v>
      </c>
      <c r="J5" s="72">
        <v>0</v>
      </c>
      <c r="K5" s="72">
        <v>0</v>
      </c>
      <c r="L5" s="72">
        <v>0</v>
      </c>
      <c r="M5" s="72">
        <v>0</v>
      </c>
      <c r="N5" s="72">
        <v>0</v>
      </c>
      <c r="O5" s="72">
        <v>0</v>
      </c>
      <c r="P5" s="72">
        <v>0</v>
      </c>
      <c r="Q5" s="72">
        <v>0</v>
      </c>
      <c r="R5" s="72">
        <v>0</v>
      </c>
      <c r="S5" s="72">
        <v>0</v>
      </c>
      <c r="T5" s="72">
        <v>0</v>
      </c>
      <c r="U5" s="72">
        <v>0</v>
      </c>
      <c r="V5" s="72">
        <v>0</v>
      </c>
      <c r="W5" s="72">
        <v>0</v>
      </c>
      <c r="X5" s="72">
        <v>6.26715504598184E-4</v>
      </c>
      <c r="Y5" s="72">
        <v>2.3056402529185701E-3</v>
      </c>
      <c r="Z5" s="72">
        <v>2.0805514371994402E-3</v>
      </c>
      <c r="AA5" s="72">
        <v>2.1093156226362599E-3</v>
      </c>
      <c r="AB5" s="72">
        <v>2.2433301631495698E-3</v>
      </c>
      <c r="AC5" s="72">
        <v>2.8531268313268798E-3</v>
      </c>
      <c r="AD5" s="72">
        <v>2.5145479209615598E-3</v>
      </c>
      <c r="AE5" s="73">
        <v>1.21187667180877E-3</v>
      </c>
      <c r="AF5" s="73">
        <v>2.7282234563938798E-3</v>
      </c>
      <c r="AG5" s="73">
        <v>1.6826571312882699E-3</v>
      </c>
    </row>
    <row r="6" spans="1:33" ht="15" customHeight="1" x14ac:dyDescent="0.2">
      <c r="A6" s="77" t="s">
        <v>464</v>
      </c>
      <c r="B6" s="77" t="s">
        <v>11</v>
      </c>
      <c r="C6" s="77" t="s">
        <v>12</v>
      </c>
      <c r="D6" s="77" t="s">
        <v>13</v>
      </c>
      <c r="E6" s="77" t="s">
        <v>14</v>
      </c>
      <c r="F6" s="77" t="s">
        <v>15</v>
      </c>
      <c r="G6" s="77" t="s">
        <v>716</v>
      </c>
      <c r="H6" s="78" t="s">
        <v>17</v>
      </c>
      <c r="I6" s="72">
        <v>0</v>
      </c>
      <c r="J6" s="72">
        <v>0</v>
      </c>
      <c r="K6" s="72">
        <v>0</v>
      </c>
      <c r="L6" s="72">
        <v>0</v>
      </c>
      <c r="M6" s="72">
        <v>0</v>
      </c>
      <c r="N6" s="72">
        <v>0</v>
      </c>
      <c r="O6" s="72">
        <v>0</v>
      </c>
      <c r="P6" s="72">
        <v>0</v>
      </c>
      <c r="Q6" s="72">
        <v>0</v>
      </c>
      <c r="R6" s="72">
        <v>0</v>
      </c>
      <c r="S6" s="72">
        <v>0</v>
      </c>
      <c r="T6" s="72">
        <v>0</v>
      </c>
      <c r="U6" s="72">
        <v>0</v>
      </c>
      <c r="V6" s="72">
        <v>0</v>
      </c>
      <c r="W6" s="72">
        <v>5.5783019055653903E-5</v>
      </c>
      <c r="X6" s="72">
        <v>0</v>
      </c>
      <c r="Y6" s="72">
        <v>4.1179580000000003E-6</v>
      </c>
      <c r="Z6" s="72">
        <v>0</v>
      </c>
      <c r="AA6" s="72">
        <v>0</v>
      </c>
      <c r="AB6" s="72">
        <v>0</v>
      </c>
      <c r="AC6" s="72">
        <v>0</v>
      </c>
      <c r="AD6" s="72">
        <v>0</v>
      </c>
      <c r="AE6" s="73">
        <v>0</v>
      </c>
      <c r="AF6" s="73">
        <v>0</v>
      </c>
      <c r="AG6" s="73">
        <v>0</v>
      </c>
    </row>
    <row r="7" spans="1:33" ht="15" customHeight="1" x14ac:dyDescent="0.2">
      <c r="A7" s="77" t="s">
        <v>464</v>
      </c>
      <c r="B7" s="77" t="s">
        <v>11</v>
      </c>
      <c r="C7" s="77" t="s">
        <v>12</v>
      </c>
      <c r="D7" s="77" t="s">
        <v>13</v>
      </c>
      <c r="E7" s="77" t="s">
        <v>14</v>
      </c>
      <c r="F7" s="77" t="s">
        <v>15</v>
      </c>
      <c r="G7" s="77" t="s">
        <v>499</v>
      </c>
      <c r="H7" s="78" t="s">
        <v>17</v>
      </c>
      <c r="I7" s="72">
        <v>0</v>
      </c>
      <c r="J7" s="72">
        <v>0</v>
      </c>
      <c r="K7" s="72">
        <v>0</v>
      </c>
      <c r="L7" s="72">
        <v>0</v>
      </c>
      <c r="M7" s="72">
        <v>0</v>
      </c>
      <c r="N7" s="72">
        <v>0</v>
      </c>
      <c r="O7" s="72">
        <v>0</v>
      </c>
      <c r="P7" s="72">
        <v>0</v>
      </c>
      <c r="Q7" s="72">
        <v>0</v>
      </c>
      <c r="R7" s="72">
        <v>0</v>
      </c>
      <c r="S7" s="72">
        <v>0</v>
      </c>
      <c r="T7" s="72">
        <v>0</v>
      </c>
      <c r="U7" s="72">
        <v>0</v>
      </c>
      <c r="V7" s="72">
        <v>0</v>
      </c>
      <c r="W7" s="72">
        <v>0</v>
      </c>
      <c r="X7" s="72">
        <v>6.3837282551764091E-4</v>
      </c>
      <c r="Y7" s="72">
        <v>2.5320429819448401E-3</v>
      </c>
      <c r="Z7" s="72">
        <v>2.0688300206518398E-3</v>
      </c>
      <c r="AA7" s="72">
        <v>2.1240867404418401E-3</v>
      </c>
      <c r="AB7" s="72">
        <v>2.2372867090462499E-3</v>
      </c>
      <c r="AC7" s="72">
        <v>2.55098801559919E-3</v>
      </c>
      <c r="AD7" s="72">
        <v>2.2688476869771402E-3</v>
      </c>
      <c r="AE7" s="73">
        <v>1.21187667180877E-3</v>
      </c>
      <c r="AF7" s="73">
        <v>2.7282234563938898E-3</v>
      </c>
      <c r="AG7" s="73">
        <v>1.6802610371176902E-3</v>
      </c>
    </row>
    <row r="8" spans="1:33" ht="15" customHeight="1" x14ac:dyDescent="0.2">
      <c r="A8" s="77" t="s">
        <v>464</v>
      </c>
      <c r="B8" s="77" t="s">
        <v>11</v>
      </c>
      <c r="C8" s="77" t="s">
        <v>12</v>
      </c>
      <c r="D8" s="77" t="s">
        <v>13</v>
      </c>
      <c r="E8" s="77" t="s">
        <v>14</v>
      </c>
      <c r="F8" s="77" t="s">
        <v>15</v>
      </c>
      <c r="G8" s="77" t="s">
        <v>500</v>
      </c>
      <c r="H8" s="78" t="s">
        <v>17</v>
      </c>
      <c r="I8" s="72">
        <v>0</v>
      </c>
      <c r="J8" s="72">
        <v>0</v>
      </c>
      <c r="K8" s="72">
        <v>0</v>
      </c>
      <c r="L8" s="72">
        <v>0</v>
      </c>
      <c r="M8" s="72">
        <v>0</v>
      </c>
      <c r="N8" s="72">
        <v>0</v>
      </c>
      <c r="O8" s="72">
        <v>0</v>
      </c>
      <c r="P8" s="72">
        <v>0</v>
      </c>
      <c r="Q8" s="72">
        <v>0</v>
      </c>
      <c r="R8" s="72">
        <v>0</v>
      </c>
      <c r="S8" s="72">
        <v>0</v>
      </c>
      <c r="T8" s="72">
        <v>0</v>
      </c>
      <c r="U8" s="72">
        <v>0</v>
      </c>
      <c r="V8" s="72">
        <v>0.53403195996128194</v>
      </c>
      <c r="W8" s="72">
        <v>0.48746643873696804</v>
      </c>
      <c r="X8" s="72">
        <v>0.48485644929250898</v>
      </c>
      <c r="Y8" s="72">
        <v>0.49476217031666697</v>
      </c>
      <c r="Z8" s="72">
        <v>0.51442756602418405</v>
      </c>
      <c r="AA8" s="72">
        <v>0.49005604446491702</v>
      </c>
      <c r="AB8" s="72">
        <v>0.51030465748411602</v>
      </c>
      <c r="AC8" s="72">
        <v>0.47538638425663798</v>
      </c>
      <c r="AD8" s="72">
        <v>0.45988580960547398</v>
      </c>
      <c r="AE8" s="73">
        <v>0.42483862259659499</v>
      </c>
      <c r="AF8" s="73">
        <v>0.32831997883488601</v>
      </c>
      <c r="AG8" s="73">
        <v>5.5630847192059504E-2</v>
      </c>
    </row>
    <row r="9" spans="1:33" ht="15" customHeight="1" x14ac:dyDescent="0.2">
      <c r="A9" s="77" t="s">
        <v>464</v>
      </c>
      <c r="B9" s="77" t="s">
        <v>11</v>
      </c>
      <c r="C9" s="77" t="s">
        <v>12</v>
      </c>
      <c r="D9" s="77" t="s">
        <v>13</v>
      </c>
      <c r="E9" s="77" t="s">
        <v>14</v>
      </c>
      <c r="F9" s="77" t="s">
        <v>15</v>
      </c>
      <c r="G9" s="77" t="s">
        <v>501</v>
      </c>
      <c r="H9" s="78" t="s">
        <v>17</v>
      </c>
      <c r="I9" s="72">
        <v>0</v>
      </c>
      <c r="J9" s="72">
        <v>0</v>
      </c>
      <c r="K9" s="72">
        <v>0</v>
      </c>
      <c r="L9" s="72">
        <v>0</v>
      </c>
      <c r="M9" s="72">
        <v>0</v>
      </c>
      <c r="N9" s="72">
        <v>0</v>
      </c>
      <c r="O9" s="72">
        <v>0</v>
      </c>
      <c r="P9" s="72">
        <v>0</v>
      </c>
      <c r="Q9" s="72">
        <v>0</v>
      </c>
      <c r="R9" s="72">
        <v>4.5303964067525314E-2</v>
      </c>
      <c r="S9" s="72">
        <v>0</v>
      </c>
      <c r="T9" s="72">
        <v>0</v>
      </c>
      <c r="U9" s="72">
        <v>0</v>
      </c>
      <c r="V9" s="72">
        <v>0</v>
      </c>
      <c r="W9" s="72">
        <v>0</v>
      </c>
      <c r="X9" s="72">
        <v>0</v>
      </c>
      <c r="Y9" s="72">
        <v>0</v>
      </c>
      <c r="Z9" s="72">
        <v>0</v>
      </c>
      <c r="AA9" s="72">
        <v>0</v>
      </c>
      <c r="AB9" s="72">
        <v>0</v>
      </c>
      <c r="AC9" s="72">
        <v>0</v>
      </c>
      <c r="AD9" s="72">
        <v>0</v>
      </c>
      <c r="AE9" s="73">
        <v>0</v>
      </c>
      <c r="AF9" s="73">
        <v>0</v>
      </c>
      <c r="AG9" s="73">
        <v>0</v>
      </c>
    </row>
    <row r="10" spans="1:33" ht="15" customHeight="1" x14ac:dyDescent="0.2">
      <c r="A10" s="77" t="s">
        <v>464</v>
      </c>
      <c r="B10" s="77" t="s">
        <v>11</v>
      </c>
      <c r="C10" s="77" t="s">
        <v>12</v>
      </c>
      <c r="D10" s="77" t="s">
        <v>13</v>
      </c>
      <c r="E10" s="77" t="s">
        <v>14</v>
      </c>
      <c r="F10" s="77" t="s">
        <v>15</v>
      </c>
      <c r="G10" s="77" t="s">
        <v>502</v>
      </c>
      <c r="H10" s="78" t="s">
        <v>17</v>
      </c>
      <c r="I10" s="72">
        <v>0</v>
      </c>
      <c r="J10" s="72">
        <v>0</v>
      </c>
      <c r="K10" s="72">
        <v>0</v>
      </c>
      <c r="L10" s="72">
        <v>0</v>
      </c>
      <c r="M10" s="72">
        <v>0</v>
      </c>
      <c r="N10" s="72">
        <v>0</v>
      </c>
      <c r="O10" s="72">
        <v>0</v>
      </c>
      <c r="P10" s="72">
        <v>0</v>
      </c>
      <c r="Q10" s="72">
        <v>0</v>
      </c>
      <c r="R10" s="72">
        <v>0</v>
      </c>
      <c r="S10" s="72">
        <v>0</v>
      </c>
      <c r="T10" s="72">
        <v>0</v>
      </c>
      <c r="U10" s="72">
        <v>0</v>
      </c>
      <c r="V10" s="72">
        <v>0</v>
      </c>
      <c r="W10" s="72">
        <v>0</v>
      </c>
      <c r="X10" s="72">
        <v>0</v>
      </c>
      <c r="Y10" s="72">
        <v>0</v>
      </c>
      <c r="Z10" s="72">
        <v>0</v>
      </c>
      <c r="AA10" s="72">
        <v>0</v>
      </c>
      <c r="AB10" s="72">
        <v>0</v>
      </c>
      <c r="AC10" s="72">
        <v>1.27892500900075E-2</v>
      </c>
      <c r="AD10" s="72">
        <v>1.11204334778339E-3</v>
      </c>
      <c r="AE10" s="73">
        <v>0</v>
      </c>
      <c r="AF10" s="73">
        <v>5.5931397830712799E-4</v>
      </c>
      <c r="AG10" s="73">
        <v>0</v>
      </c>
    </row>
    <row r="11" spans="1:33" ht="15" customHeight="1" x14ac:dyDescent="0.2">
      <c r="A11" s="77" t="s">
        <v>464</v>
      </c>
      <c r="B11" s="77" t="s">
        <v>11</v>
      </c>
      <c r="C11" s="77" t="s">
        <v>12</v>
      </c>
      <c r="D11" s="77" t="s">
        <v>13</v>
      </c>
      <c r="E11" s="77" t="s">
        <v>14</v>
      </c>
      <c r="F11" s="77" t="s">
        <v>15</v>
      </c>
      <c r="G11" s="77" t="s">
        <v>503</v>
      </c>
      <c r="H11" s="78" t="s">
        <v>17</v>
      </c>
      <c r="I11" s="72">
        <v>0</v>
      </c>
      <c r="J11" s="72">
        <v>0</v>
      </c>
      <c r="K11" s="72">
        <v>0</v>
      </c>
      <c r="L11" s="72">
        <v>0</v>
      </c>
      <c r="M11" s="72">
        <v>0</v>
      </c>
      <c r="N11" s="72">
        <v>0</v>
      </c>
      <c r="O11" s="72">
        <v>0</v>
      </c>
      <c r="P11" s="72">
        <v>0</v>
      </c>
      <c r="Q11" s="72">
        <v>0</v>
      </c>
      <c r="R11" s="72">
        <v>0</v>
      </c>
      <c r="S11" s="72">
        <v>0.10246320084868332</v>
      </c>
      <c r="T11" s="72">
        <v>0</v>
      </c>
      <c r="U11" s="72">
        <v>0</v>
      </c>
      <c r="V11" s="72">
        <v>0</v>
      </c>
      <c r="W11" s="72">
        <v>0</v>
      </c>
      <c r="X11" s="72">
        <v>0</v>
      </c>
      <c r="Y11" s="72">
        <v>0</v>
      </c>
      <c r="Z11" s="72">
        <v>0</v>
      </c>
      <c r="AA11" s="72">
        <v>0</v>
      </c>
      <c r="AB11" s="72">
        <v>0</v>
      </c>
      <c r="AC11" s="72">
        <v>0</v>
      </c>
      <c r="AD11" s="72">
        <v>0</v>
      </c>
      <c r="AE11" s="73">
        <v>0</v>
      </c>
      <c r="AF11" s="73">
        <v>0</v>
      </c>
      <c r="AG11" s="73">
        <v>0</v>
      </c>
    </row>
    <row r="12" spans="1:33" ht="15" customHeight="1" x14ac:dyDescent="0.2">
      <c r="A12" s="77" t="s">
        <v>464</v>
      </c>
      <c r="B12" s="77" t="s">
        <v>11</v>
      </c>
      <c r="C12" s="77" t="s">
        <v>12</v>
      </c>
      <c r="D12" s="77" t="s">
        <v>13</v>
      </c>
      <c r="E12" s="77" t="s">
        <v>14</v>
      </c>
      <c r="F12" s="77" t="s">
        <v>15</v>
      </c>
      <c r="G12" s="77" t="s">
        <v>506</v>
      </c>
      <c r="H12" s="78" t="s">
        <v>17</v>
      </c>
      <c r="I12" s="72">
        <v>0</v>
      </c>
      <c r="J12" s="72">
        <v>0</v>
      </c>
      <c r="K12" s="72">
        <v>0</v>
      </c>
      <c r="L12" s="72">
        <v>0</v>
      </c>
      <c r="M12" s="72">
        <v>0</v>
      </c>
      <c r="N12" s="72">
        <v>0</v>
      </c>
      <c r="O12" s="72">
        <v>0</v>
      </c>
      <c r="P12" s="72">
        <v>0</v>
      </c>
      <c r="Q12" s="72">
        <v>0</v>
      </c>
      <c r="R12" s="72">
        <v>0</v>
      </c>
      <c r="S12" s="72">
        <v>0</v>
      </c>
      <c r="T12" s="72">
        <v>0</v>
      </c>
      <c r="U12" s="72">
        <v>0</v>
      </c>
      <c r="V12" s="72">
        <v>0</v>
      </c>
      <c r="W12" s="72">
        <v>0</v>
      </c>
      <c r="X12" s="72">
        <v>0</v>
      </c>
      <c r="Y12" s="72">
        <v>0</v>
      </c>
      <c r="Z12" s="72">
        <v>0</v>
      </c>
      <c r="AA12" s="72">
        <v>0</v>
      </c>
      <c r="AB12" s="72">
        <v>0</v>
      </c>
      <c r="AC12" s="72">
        <v>3.7536388434184799E-4</v>
      </c>
      <c r="AD12" s="72">
        <v>5.1512963573625802E-3</v>
      </c>
      <c r="AE12" s="73">
        <v>4.6058288811428602E-3</v>
      </c>
      <c r="AF12" s="73">
        <v>4.7345172449175998E-3</v>
      </c>
      <c r="AG12" s="73">
        <v>4.9697185864878103E-3</v>
      </c>
    </row>
    <row r="13" spans="1:33" ht="15" customHeight="1" x14ac:dyDescent="0.2">
      <c r="A13" s="77" t="s">
        <v>464</v>
      </c>
      <c r="B13" s="77" t="s">
        <v>11</v>
      </c>
      <c r="C13" s="77" t="s">
        <v>12</v>
      </c>
      <c r="D13" s="77" t="s">
        <v>13</v>
      </c>
      <c r="E13" s="77" t="s">
        <v>14</v>
      </c>
      <c r="F13" s="77" t="s">
        <v>15</v>
      </c>
      <c r="G13" s="77" t="s">
        <v>507</v>
      </c>
      <c r="H13" s="78" t="s">
        <v>17</v>
      </c>
      <c r="I13" s="72">
        <v>0</v>
      </c>
      <c r="J13" s="72">
        <v>0</v>
      </c>
      <c r="K13" s="72">
        <v>0</v>
      </c>
      <c r="L13" s="72">
        <v>0</v>
      </c>
      <c r="M13" s="72">
        <v>0</v>
      </c>
      <c r="N13" s="72">
        <v>0</v>
      </c>
      <c r="O13" s="72">
        <v>0</v>
      </c>
      <c r="P13" s="72">
        <v>0</v>
      </c>
      <c r="Q13" s="72">
        <v>0</v>
      </c>
      <c r="R13" s="72">
        <v>0</v>
      </c>
      <c r="S13" s="72">
        <v>0</v>
      </c>
      <c r="T13" s="72">
        <v>0</v>
      </c>
      <c r="U13" s="72">
        <v>0</v>
      </c>
      <c r="V13" s="72">
        <v>0</v>
      </c>
      <c r="W13" s="72">
        <v>0</v>
      </c>
      <c r="X13" s="72">
        <v>0</v>
      </c>
      <c r="Y13" s="72">
        <v>0</v>
      </c>
      <c r="Z13" s="72">
        <v>0</v>
      </c>
      <c r="AA13" s="72">
        <v>0</v>
      </c>
      <c r="AB13" s="72">
        <v>0.13673629320773301</v>
      </c>
      <c r="AC13" s="72">
        <v>0.15342343006006601</v>
      </c>
      <c r="AD13" s="72">
        <v>0.12940037340313201</v>
      </c>
      <c r="AE13" s="73">
        <v>0.127441050348468</v>
      </c>
      <c r="AF13" s="73">
        <v>9.0764067618660196E-2</v>
      </c>
      <c r="AG13" s="73">
        <v>8.377627064673579E-2</v>
      </c>
    </row>
    <row r="14" spans="1:33" ht="15" customHeight="1" x14ac:dyDescent="0.2">
      <c r="A14" s="77" t="s">
        <v>464</v>
      </c>
      <c r="B14" s="77" t="s">
        <v>11</v>
      </c>
      <c r="C14" s="77" t="s">
        <v>12</v>
      </c>
      <c r="D14" s="77" t="s">
        <v>13</v>
      </c>
      <c r="E14" s="77" t="s">
        <v>14</v>
      </c>
      <c r="F14" s="77" t="s">
        <v>15</v>
      </c>
      <c r="G14" s="77" t="s">
        <v>490</v>
      </c>
      <c r="H14" s="78" t="s">
        <v>17</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c r="AB14" s="72">
        <v>0</v>
      </c>
      <c r="AC14" s="72">
        <v>0</v>
      </c>
      <c r="AD14" s="72">
        <v>0</v>
      </c>
      <c r="AE14" s="73">
        <v>4.3680763052224498E-4</v>
      </c>
      <c r="AF14" s="73">
        <v>2.9669110735138999E-3</v>
      </c>
      <c r="AG14" s="73">
        <v>3.0168301526103001E-3</v>
      </c>
    </row>
    <row r="15" spans="1:33" ht="14.25" x14ac:dyDescent="0.2">
      <c r="A15" s="77" t="s">
        <v>464</v>
      </c>
      <c r="B15" s="77" t="s">
        <v>11</v>
      </c>
      <c r="C15" s="77" t="s">
        <v>12</v>
      </c>
      <c r="D15" s="77" t="s">
        <v>13</v>
      </c>
      <c r="E15" s="77" t="s">
        <v>14</v>
      </c>
      <c r="F15" s="77" t="s">
        <v>15</v>
      </c>
      <c r="G15" s="77" t="s">
        <v>508</v>
      </c>
      <c r="H15" s="78" t="s">
        <v>17</v>
      </c>
      <c r="I15" s="72">
        <v>0</v>
      </c>
      <c r="J15" s="72">
        <v>0</v>
      </c>
      <c r="K15" s="72">
        <v>0</v>
      </c>
      <c r="L15" s="72">
        <v>0</v>
      </c>
      <c r="M15" s="72">
        <v>0</v>
      </c>
      <c r="N15" s="72">
        <v>0</v>
      </c>
      <c r="O15" s="72">
        <v>0</v>
      </c>
      <c r="P15" s="72">
        <v>0</v>
      </c>
      <c r="Q15" s="72">
        <v>0</v>
      </c>
      <c r="R15" s="72">
        <v>0</v>
      </c>
      <c r="S15" s="72">
        <v>0</v>
      </c>
      <c r="T15" s="72">
        <v>0</v>
      </c>
      <c r="U15" s="72">
        <v>0</v>
      </c>
      <c r="V15" s="72">
        <v>0</v>
      </c>
      <c r="W15" s="72">
        <v>0</v>
      </c>
      <c r="X15" s="72">
        <v>0</v>
      </c>
      <c r="Y15" s="72">
        <v>0</v>
      </c>
      <c r="Z15" s="72">
        <v>0</v>
      </c>
      <c r="AA15" s="72">
        <v>0</v>
      </c>
      <c r="AB15" s="72">
        <v>0</v>
      </c>
      <c r="AC15" s="72">
        <v>5.1675405091552301E-4</v>
      </c>
      <c r="AD15" s="72">
        <v>8.079077723692079E-3</v>
      </c>
      <c r="AE15" s="73">
        <v>5.4176311523368497E-3</v>
      </c>
      <c r="AF15" s="73">
        <v>0</v>
      </c>
      <c r="AG15" s="73">
        <v>0</v>
      </c>
    </row>
    <row r="16" spans="1:33" ht="14.25" x14ac:dyDescent="0.2">
      <c r="A16" s="77" t="s">
        <v>464</v>
      </c>
      <c r="B16" s="77" t="s">
        <v>11</v>
      </c>
      <c r="C16" s="77" t="s">
        <v>12</v>
      </c>
      <c r="D16" s="77" t="s">
        <v>13</v>
      </c>
      <c r="E16" s="77" t="s">
        <v>14</v>
      </c>
      <c r="F16" s="77" t="s">
        <v>15</v>
      </c>
      <c r="G16" s="77" t="s">
        <v>618</v>
      </c>
      <c r="H16" s="78" t="s">
        <v>17</v>
      </c>
      <c r="I16" s="72">
        <v>0</v>
      </c>
      <c r="J16" s="72">
        <v>0</v>
      </c>
      <c r="K16" s="72">
        <v>0</v>
      </c>
      <c r="L16" s="72">
        <v>0</v>
      </c>
      <c r="M16" s="72">
        <v>0</v>
      </c>
      <c r="N16" s="72">
        <v>0</v>
      </c>
      <c r="O16" s="72">
        <v>0</v>
      </c>
      <c r="P16" s="72">
        <v>0</v>
      </c>
      <c r="Q16" s="72">
        <v>0</v>
      </c>
      <c r="R16" s="72">
        <v>0</v>
      </c>
      <c r="S16" s="72">
        <v>0</v>
      </c>
      <c r="T16" s="72">
        <v>0</v>
      </c>
      <c r="U16" s="72">
        <v>0</v>
      </c>
      <c r="V16" s="72">
        <v>0</v>
      </c>
      <c r="W16" s="72">
        <v>0</v>
      </c>
      <c r="X16" s="72">
        <v>0</v>
      </c>
      <c r="Y16" s="72">
        <v>0</v>
      </c>
      <c r="Z16" s="72">
        <v>0</v>
      </c>
      <c r="AA16" s="72">
        <v>0</v>
      </c>
      <c r="AB16" s="72">
        <v>0</v>
      </c>
      <c r="AC16" s="72">
        <v>0</v>
      </c>
      <c r="AD16" s="72">
        <v>0</v>
      </c>
      <c r="AE16" s="73">
        <v>0</v>
      </c>
      <c r="AF16" s="73">
        <v>0</v>
      </c>
      <c r="AG16" s="73">
        <v>2.96576555963268E-3</v>
      </c>
    </row>
    <row r="17" spans="1:33" ht="14.25" x14ac:dyDescent="0.2">
      <c r="A17" s="77" t="s">
        <v>464</v>
      </c>
      <c r="B17" s="77" t="s">
        <v>11</v>
      </c>
      <c r="C17" s="77" t="s">
        <v>12</v>
      </c>
      <c r="D17" s="77" t="s">
        <v>13</v>
      </c>
      <c r="E17" s="77" t="s">
        <v>14</v>
      </c>
      <c r="F17" s="77" t="s">
        <v>15</v>
      </c>
      <c r="G17" s="77" t="s">
        <v>514</v>
      </c>
      <c r="H17" s="78" t="s">
        <v>17</v>
      </c>
      <c r="I17" s="72">
        <v>0</v>
      </c>
      <c r="J17" s="72">
        <v>0</v>
      </c>
      <c r="K17" s="72">
        <v>0</v>
      </c>
      <c r="L17" s="72">
        <v>0</v>
      </c>
      <c r="M17" s="72">
        <v>0</v>
      </c>
      <c r="N17" s="72">
        <v>0</v>
      </c>
      <c r="O17" s="72">
        <v>0</v>
      </c>
      <c r="P17" s="72">
        <v>0</v>
      </c>
      <c r="Q17" s="72">
        <v>0</v>
      </c>
      <c r="R17" s="72">
        <v>3.5982329059819113E-4</v>
      </c>
      <c r="S17" s="72">
        <v>0</v>
      </c>
      <c r="T17" s="72">
        <v>0</v>
      </c>
      <c r="U17" s="72">
        <v>0</v>
      </c>
      <c r="V17" s="72">
        <v>0</v>
      </c>
      <c r="W17" s="72">
        <v>0</v>
      </c>
      <c r="X17" s="72">
        <v>0</v>
      </c>
      <c r="Y17" s="72">
        <v>0</v>
      </c>
      <c r="Z17" s="72">
        <v>0</v>
      </c>
      <c r="AA17" s="72">
        <v>0</v>
      </c>
      <c r="AB17" s="72">
        <v>0</v>
      </c>
      <c r="AC17" s="72">
        <v>0</v>
      </c>
      <c r="AD17" s="72">
        <v>0</v>
      </c>
      <c r="AE17" s="73">
        <v>0</v>
      </c>
      <c r="AF17" s="73">
        <v>0</v>
      </c>
      <c r="AG17" s="73">
        <v>0</v>
      </c>
    </row>
    <row r="18" spans="1:33" ht="14.25" x14ac:dyDescent="0.2">
      <c r="A18" s="77" t="s">
        <v>464</v>
      </c>
      <c r="B18" s="77" t="s">
        <v>11</v>
      </c>
      <c r="C18" s="77" t="s">
        <v>12</v>
      </c>
      <c r="D18" s="77" t="s">
        <v>13</v>
      </c>
      <c r="E18" s="77" t="s">
        <v>14</v>
      </c>
      <c r="F18" s="77" t="s">
        <v>15</v>
      </c>
      <c r="G18" s="77" t="s">
        <v>519</v>
      </c>
      <c r="H18" s="78" t="s">
        <v>17</v>
      </c>
      <c r="I18" s="72">
        <v>0</v>
      </c>
      <c r="J18" s="72">
        <v>0</v>
      </c>
      <c r="K18" s="72">
        <v>0</v>
      </c>
      <c r="L18" s="72">
        <v>0</v>
      </c>
      <c r="M18" s="72">
        <v>0</v>
      </c>
      <c r="N18" s="72">
        <v>0</v>
      </c>
      <c r="O18" s="72">
        <v>0</v>
      </c>
      <c r="P18" s="72">
        <v>0</v>
      </c>
      <c r="Q18" s="72">
        <v>0</v>
      </c>
      <c r="R18" s="72">
        <v>0</v>
      </c>
      <c r="S18" s="72">
        <v>0</v>
      </c>
      <c r="T18" s="72">
        <v>0</v>
      </c>
      <c r="U18" s="72">
        <v>0</v>
      </c>
      <c r="V18" s="72">
        <v>0.117056000568621</v>
      </c>
      <c r="W18" s="72">
        <v>4.2354006016367198E-4</v>
      </c>
      <c r="X18" s="72">
        <v>6.9485603865223997E-2</v>
      </c>
      <c r="Y18" s="72">
        <v>8.0760477568632208E-2</v>
      </c>
      <c r="Z18" s="72">
        <v>9.8728757617885896E-2</v>
      </c>
      <c r="AA18" s="72">
        <v>0.114445802016403</v>
      </c>
      <c r="AB18" s="72">
        <v>6.2378348259853104E-2</v>
      </c>
      <c r="AC18" s="72">
        <v>8.88124913131602E-2</v>
      </c>
      <c r="AD18" s="72">
        <v>9.1764285363792886E-2</v>
      </c>
      <c r="AE18" s="73">
        <v>7.4798474859518488E-2</v>
      </c>
      <c r="AF18" s="73">
        <v>6.5990895994148605E-2</v>
      </c>
      <c r="AG18" s="73">
        <v>2.3201442647138502E-2</v>
      </c>
    </row>
    <row r="19" spans="1:33" ht="14.25" x14ac:dyDescent="0.2">
      <c r="A19" s="77" t="s">
        <v>464</v>
      </c>
      <c r="B19" s="77" t="s">
        <v>11</v>
      </c>
      <c r="C19" s="77" t="s">
        <v>12</v>
      </c>
      <c r="D19" s="77" t="s">
        <v>13</v>
      </c>
      <c r="E19" s="77" t="s">
        <v>14</v>
      </c>
      <c r="F19" s="77" t="s">
        <v>15</v>
      </c>
      <c r="G19" s="77" t="s">
        <v>761</v>
      </c>
      <c r="H19" s="78" t="s">
        <v>17</v>
      </c>
      <c r="I19" s="72">
        <v>0</v>
      </c>
      <c r="J19" s="72">
        <v>0</v>
      </c>
      <c r="K19" s="72">
        <v>0</v>
      </c>
      <c r="L19" s="72">
        <v>0</v>
      </c>
      <c r="M19" s="72">
        <v>0</v>
      </c>
      <c r="N19" s="72">
        <v>0</v>
      </c>
      <c r="O19" s="72">
        <v>0</v>
      </c>
      <c r="P19" s="72">
        <v>0</v>
      </c>
      <c r="Q19" s="72">
        <v>0</v>
      </c>
      <c r="R19" s="72">
        <v>0</v>
      </c>
      <c r="S19" s="72">
        <v>0</v>
      </c>
      <c r="T19" s="72">
        <v>0</v>
      </c>
      <c r="U19" s="72">
        <v>0</v>
      </c>
      <c r="V19" s="72">
        <v>0</v>
      </c>
      <c r="W19" s="72">
        <v>0</v>
      </c>
      <c r="X19" s="72">
        <v>0</v>
      </c>
      <c r="Y19" s="72">
        <v>0</v>
      </c>
      <c r="Z19" s="72">
        <v>0</v>
      </c>
      <c r="AA19" s="72">
        <v>0</v>
      </c>
      <c r="AB19" s="72">
        <v>1.12679817905918E-7</v>
      </c>
      <c r="AC19" s="72">
        <v>0</v>
      </c>
      <c r="AD19" s="72">
        <v>0</v>
      </c>
      <c r="AE19" s="73">
        <v>0</v>
      </c>
      <c r="AF19" s="73">
        <v>0</v>
      </c>
      <c r="AG19" s="73">
        <v>0</v>
      </c>
    </row>
    <row r="20" spans="1:33" ht="14.25" x14ac:dyDescent="0.2">
      <c r="A20" s="77" t="s">
        <v>464</v>
      </c>
      <c r="B20" s="77" t="s">
        <v>11</v>
      </c>
      <c r="C20" s="77" t="s">
        <v>12</v>
      </c>
      <c r="D20" s="77" t="s">
        <v>13</v>
      </c>
      <c r="E20" s="77" t="s">
        <v>14</v>
      </c>
      <c r="F20" s="77" t="s">
        <v>15</v>
      </c>
      <c r="G20" s="77" t="s">
        <v>527</v>
      </c>
      <c r="H20" s="78" t="s">
        <v>17</v>
      </c>
      <c r="I20" s="72">
        <v>0</v>
      </c>
      <c r="J20" s="72">
        <v>0</v>
      </c>
      <c r="K20" s="72">
        <v>0</v>
      </c>
      <c r="L20" s="72">
        <v>0</v>
      </c>
      <c r="M20" s="72">
        <v>0</v>
      </c>
      <c r="N20" s="72">
        <v>0</v>
      </c>
      <c r="O20" s="72">
        <v>0</v>
      </c>
      <c r="P20" s="72">
        <v>0</v>
      </c>
      <c r="Q20" s="72">
        <v>0</v>
      </c>
      <c r="R20" s="72">
        <v>0</v>
      </c>
      <c r="S20" s="72">
        <v>0</v>
      </c>
      <c r="T20" s="72">
        <v>2.00573757025958E-2</v>
      </c>
      <c r="U20" s="72">
        <v>2.2570710969501799E-2</v>
      </c>
      <c r="V20" s="72">
        <v>2.5761769360982699E-2</v>
      </c>
      <c r="W20" s="72">
        <v>0</v>
      </c>
      <c r="X20" s="72">
        <v>3.15063747988708E-2</v>
      </c>
      <c r="Y20" s="72">
        <v>3.2557680096759897E-2</v>
      </c>
      <c r="Z20" s="72">
        <v>3.0646738252630999E-2</v>
      </c>
      <c r="AA20" s="72">
        <v>3.2573259808736196E-2</v>
      </c>
      <c r="AB20" s="72">
        <v>3.2700246476958302E-2</v>
      </c>
      <c r="AC20" s="72">
        <v>3.33468218411671E-2</v>
      </c>
      <c r="AD20" s="72">
        <v>3.2660294392236999E-2</v>
      </c>
      <c r="AE20" s="73">
        <v>2.9193192833175299E-2</v>
      </c>
      <c r="AF20" s="73">
        <v>3.11384077292036E-2</v>
      </c>
      <c r="AG20" s="73">
        <v>3.2685291580809801E-2</v>
      </c>
    </row>
    <row r="21" spans="1:33" ht="14.25" x14ac:dyDescent="0.2">
      <c r="A21" s="77" t="s">
        <v>464</v>
      </c>
      <c r="B21" s="77" t="s">
        <v>11</v>
      </c>
      <c r="C21" s="77" t="s">
        <v>12</v>
      </c>
      <c r="D21" s="77" t="s">
        <v>13</v>
      </c>
      <c r="E21" s="77" t="s">
        <v>14</v>
      </c>
      <c r="F21" s="77" t="s">
        <v>15</v>
      </c>
      <c r="G21" s="77" t="s">
        <v>769</v>
      </c>
      <c r="H21" s="78" t="s">
        <v>17</v>
      </c>
      <c r="I21" s="72">
        <v>0</v>
      </c>
      <c r="J21" s="72">
        <v>0</v>
      </c>
      <c r="K21" s="72">
        <v>0</v>
      </c>
      <c r="L21" s="72">
        <v>0</v>
      </c>
      <c r="M21" s="72">
        <v>0</v>
      </c>
      <c r="N21" s="72">
        <v>0</v>
      </c>
      <c r="O21" s="72">
        <v>0</v>
      </c>
      <c r="P21" s="72">
        <v>0</v>
      </c>
      <c r="Q21" s="72">
        <v>0</v>
      </c>
      <c r="R21" s="72">
        <v>0</v>
      </c>
      <c r="S21" s="72">
        <v>0</v>
      </c>
      <c r="T21" s="72">
        <v>0</v>
      </c>
      <c r="U21" s="72">
        <v>0</v>
      </c>
      <c r="V21" s="72">
        <v>0</v>
      </c>
      <c r="W21" s="72">
        <v>0</v>
      </c>
      <c r="X21" s="72">
        <v>0</v>
      </c>
      <c r="Y21" s="72">
        <v>0</v>
      </c>
      <c r="Z21" s="72">
        <v>0</v>
      </c>
      <c r="AA21" s="72">
        <v>0</v>
      </c>
      <c r="AB21" s="72">
        <v>0</v>
      </c>
      <c r="AC21" s="72">
        <v>0</v>
      </c>
      <c r="AD21" s="72">
        <v>0</v>
      </c>
      <c r="AE21" s="73">
        <v>0</v>
      </c>
      <c r="AF21" s="73">
        <v>0</v>
      </c>
      <c r="AG21" s="73">
        <v>7.9210008893569992E-6</v>
      </c>
    </row>
    <row r="22" spans="1:33" ht="14.25" x14ac:dyDescent="0.2">
      <c r="A22" s="77" t="s">
        <v>464</v>
      </c>
      <c r="B22" s="77" t="s">
        <v>11</v>
      </c>
      <c r="C22" s="77" t="s">
        <v>12</v>
      </c>
      <c r="D22" s="77" t="s">
        <v>13</v>
      </c>
      <c r="E22" s="77" t="s">
        <v>14</v>
      </c>
      <c r="F22" s="77" t="s">
        <v>15</v>
      </c>
      <c r="G22" s="77" t="s">
        <v>528</v>
      </c>
      <c r="H22" s="78" t="s">
        <v>17</v>
      </c>
      <c r="I22" s="72">
        <v>0</v>
      </c>
      <c r="J22" s="72">
        <v>0</v>
      </c>
      <c r="K22" s="72">
        <v>0</v>
      </c>
      <c r="L22" s="72">
        <v>0</v>
      </c>
      <c r="M22" s="72">
        <v>0</v>
      </c>
      <c r="N22" s="72">
        <v>0</v>
      </c>
      <c r="O22" s="72">
        <v>0</v>
      </c>
      <c r="P22" s="72">
        <v>0</v>
      </c>
      <c r="Q22" s="72">
        <v>0</v>
      </c>
      <c r="R22" s="72">
        <v>0</v>
      </c>
      <c r="S22" s="72">
        <v>0</v>
      </c>
      <c r="T22" s="72">
        <v>0</v>
      </c>
      <c r="U22" s="72">
        <v>0.109763928785256</v>
      </c>
      <c r="V22" s="72">
        <v>0.20405218847533499</v>
      </c>
      <c r="W22" s="72">
        <v>0</v>
      </c>
      <c r="X22" s="72">
        <v>0.18413705052807999</v>
      </c>
      <c r="Y22" s="72">
        <v>0.168879516007791</v>
      </c>
      <c r="Z22" s="72">
        <v>0.189793216856223</v>
      </c>
      <c r="AA22" s="72">
        <v>7.6405767712656406E-2</v>
      </c>
      <c r="AB22" s="72">
        <v>0</v>
      </c>
      <c r="AC22" s="72">
        <v>0</v>
      </c>
      <c r="AD22" s="72">
        <v>0</v>
      </c>
      <c r="AE22" s="73">
        <v>0</v>
      </c>
      <c r="AF22" s="73">
        <v>0</v>
      </c>
      <c r="AG22" s="73">
        <v>0</v>
      </c>
    </row>
    <row r="23" spans="1:33" ht="14.25" x14ac:dyDescent="0.2">
      <c r="A23" s="77" t="s">
        <v>464</v>
      </c>
      <c r="B23" s="77" t="s">
        <v>11</v>
      </c>
      <c r="C23" s="77" t="s">
        <v>12</v>
      </c>
      <c r="D23" s="77" t="s">
        <v>13</v>
      </c>
      <c r="E23" s="77" t="s">
        <v>14</v>
      </c>
      <c r="F23" s="77" t="s">
        <v>15</v>
      </c>
      <c r="G23" s="77" t="s">
        <v>529</v>
      </c>
      <c r="H23" s="78" t="s">
        <v>17</v>
      </c>
      <c r="I23" s="72">
        <v>0</v>
      </c>
      <c r="J23" s="72">
        <v>0</v>
      </c>
      <c r="K23" s="72">
        <v>0</v>
      </c>
      <c r="L23" s="72">
        <v>0</v>
      </c>
      <c r="M23" s="72">
        <v>0</v>
      </c>
      <c r="N23" s="72">
        <v>0</v>
      </c>
      <c r="O23" s="72">
        <v>0</v>
      </c>
      <c r="P23" s="72">
        <v>0</v>
      </c>
      <c r="Q23" s="72">
        <v>0</v>
      </c>
      <c r="R23" s="72">
        <v>0</v>
      </c>
      <c r="S23" s="72">
        <v>3.0597255633797718E-3</v>
      </c>
      <c r="T23" s="72">
        <v>0</v>
      </c>
      <c r="U23" s="72">
        <v>0</v>
      </c>
      <c r="V23" s="72">
        <v>5.3536621837067998E-2</v>
      </c>
      <c r="W23" s="72">
        <v>0</v>
      </c>
      <c r="X23" s="72">
        <v>0.35723883938294898</v>
      </c>
      <c r="Y23" s="72">
        <v>0.40493221963825704</v>
      </c>
      <c r="Z23" s="72">
        <v>0.241454062643749</v>
      </c>
      <c r="AA23" s="72">
        <v>0.23372609115410198</v>
      </c>
      <c r="AB23" s="72">
        <v>6.0709183632119398E-2</v>
      </c>
      <c r="AC23" s="72">
        <v>4.9589552216573095E-2</v>
      </c>
      <c r="AD23" s="72">
        <v>0.113612671434458</v>
      </c>
      <c r="AE23" s="73">
        <v>4.7018238043659795E-2</v>
      </c>
      <c r="AF23" s="73">
        <v>8.0618189527555204E-3</v>
      </c>
      <c r="AG23" s="73">
        <v>1.0399875350959701E-4</v>
      </c>
    </row>
    <row r="24" spans="1:33" ht="14.25" x14ac:dyDescent="0.2">
      <c r="A24" s="77" t="s">
        <v>464</v>
      </c>
      <c r="B24" s="77" t="s">
        <v>11</v>
      </c>
      <c r="C24" s="77" t="s">
        <v>12</v>
      </c>
      <c r="D24" s="77" t="s">
        <v>13</v>
      </c>
      <c r="E24" s="77" t="s">
        <v>14</v>
      </c>
      <c r="F24" s="77" t="s">
        <v>15</v>
      </c>
      <c r="G24" s="77" t="s">
        <v>530</v>
      </c>
      <c r="H24" s="78" t="s">
        <v>17</v>
      </c>
      <c r="I24" s="72">
        <v>0</v>
      </c>
      <c r="J24" s="72">
        <v>0</v>
      </c>
      <c r="K24" s="72">
        <v>0</v>
      </c>
      <c r="L24" s="72">
        <v>0</v>
      </c>
      <c r="M24" s="72">
        <v>0</v>
      </c>
      <c r="N24" s="72">
        <v>0</v>
      </c>
      <c r="O24" s="72">
        <v>0</v>
      </c>
      <c r="P24" s="72">
        <v>0</v>
      </c>
      <c r="Q24" s="72">
        <v>0</v>
      </c>
      <c r="R24" s="72">
        <v>0</v>
      </c>
      <c r="S24" s="72">
        <v>0</v>
      </c>
      <c r="T24" s="72">
        <v>0</v>
      </c>
      <c r="U24" s="72">
        <v>1.52421562975566E-5</v>
      </c>
      <c r="V24" s="72">
        <v>0.11998115871226199</v>
      </c>
      <c r="W24" s="72">
        <v>9.3159115971838805E-2</v>
      </c>
      <c r="X24" s="72">
        <v>4.8921682898871402E-2</v>
      </c>
      <c r="Y24" s="72">
        <v>4.46672815496593E-2</v>
      </c>
      <c r="Z24" s="72">
        <v>2.9416082831774101E-2</v>
      </c>
      <c r="AA24" s="72">
        <v>6.1908174879345898E-2</v>
      </c>
      <c r="AB24" s="72">
        <v>1.11022718882537E-2</v>
      </c>
      <c r="AC24" s="72">
        <v>4.5497456233911004E-5</v>
      </c>
      <c r="AD24" s="72">
        <v>0</v>
      </c>
      <c r="AE24" s="73">
        <v>0</v>
      </c>
      <c r="AF24" s="73">
        <v>0</v>
      </c>
      <c r="AG24" s="73">
        <v>0</v>
      </c>
    </row>
    <row r="25" spans="1:33" ht="14.25" x14ac:dyDescent="0.2">
      <c r="A25" s="77" t="s">
        <v>464</v>
      </c>
      <c r="B25" s="77" t="s">
        <v>11</v>
      </c>
      <c r="C25" s="77" t="s">
        <v>12</v>
      </c>
      <c r="D25" s="77" t="s">
        <v>13</v>
      </c>
      <c r="E25" s="77" t="s">
        <v>14</v>
      </c>
      <c r="F25" s="77" t="s">
        <v>15</v>
      </c>
      <c r="G25" s="77" t="s">
        <v>531</v>
      </c>
      <c r="H25" s="78" t="s">
        <v>17</v>
      </c>
      <c r="I25" s="72">
        <v>0</v>
      </c>
      <c r="J25" s="72">
        <v>0</v>
      </c>
      <c r="K25" s="72">
        <v>0</v>
      </c>
      <c r="L25" s="72">
        <v>0</v>
      </c>
      <c r="M25" s="72">
        <v>0</v>
      </c>
      <c r="N25" s="72">
        <v>0</v>
      </c>
      <c r="O25" s="72">
        <v>0</v>
      </c>
      <c r="P25" s="72">
        <v>0</v>
      </c>
      <c r="Q25" s="72">
        <v>0</v>
      </c>
      <c r="R25" s="72">
        <v>0</v>
      </c>
      <c r="S25" s="72">
        <v>0</v>
      </c>
      <c r="T25" s="72">
        <v>0</v>
      </c>
      <c r="U25" s="72">
        <v>0</v>
      </c>
      <c r="V25" s="72">
        <v>0</v>
      </c>
      <c r="W25" s="72">
        <v>0</v>
      </c>
      <c r="X25" s="72">
        <v>0</v>
      </c>
      <c r="Y25" s="72">
        <v>0</v>
      </c>
      <c r="Z25" s="72">
        <v>0</v>
      </c>
      <c r="AA25" s="72">
        <v>0</v>
      </c>
      <c r="AB25" s="72">
        <v>0</v>
      </c>
      <c r="AC25" s="72">
        <v>0</v>
      </c>
      <c r="AD25" s="72">
        <v>0</v>
      </c>
      <c r="AE25" s="73">
        <v>1.6232584991219101E-2</v>
      </c>
      <c r="AF25" s="73">
        <v>0.46917160138408698</v>
      </c>
      <c r="AG25" s="73">
        <v>4.5540878093867795E-2</v>
      </c>
    </row>
    <row r="26" spans="1:33" ht="14.25" x14ac:dyDescent="0.2">
      <c r="A26" s="77" t="s">
        <v>464</v>
      </c>
      <c r="B26" s="77" t="s">
        <v>11</v>
      </c>
      <c r="C26" s="77" t="s">
        <v>12</v>
      </c>
      <c r="D26" s="77" t="s">
        <v>13</v>
      </c>
      <c r="E26" s="77" t="s">
        <v>14</v>
      </c>
      <c r="F26" s="77" t="s">
        <v>15</v>
      </c>
      <c r="G26" s="77" t="s">
        <v>532</v>
      </c>
      <c r="H26" s="78" t="s">
        <v>17</v>
      </c>
      <c r="I26" s="72">
        <v>0</v>
      </c>
      <c r="J26" s="72">
        <v>0</v>
      </c>
      <c r="K26" s="72">
        <v>0</v>
      </c>
      <c r="L26" s="72">
        <v>0</v>
      </c>
      <c r="M26" s="72">
        <v>0</v>
      </c>
      <c r="N26" s="72">
        <v>0</v>
      </c>
      <c r="O26" s="72">
        <v>0</v>
      </c>
      <c r="P26" s="72">
        <v>0</v>
      </c>
      <c r="Q26" s="72">
        <v>0</v>
      </c>
      <c r="R26" s="72">
        <v>0</v>
      </c>
      <c r="S26" s="72">
        <v>0</v>
      </c>
      <c r="T26" s="72">
        <v>0</v>
      </c>
      <c r="U26" s="72">
        <v>0</v>
      </c>
      <c r="V26" s="72">
        <v>4.3537915437239497E-4</v>
      </c>
      <c r="W26" s="72">
        <v>4.54865652850194E-3</v>
      </c>
      <c r="X26" s="72">
        <v>5.6708791431291705E-2</v>
      </c>
      <c r="Y26" s="72">
        <v>3.03442535211788E-2</v>
      </c>
      <c r="Z26" s="72">
        <v>1.0586124937642299E-2</v>
      </c>
      <c r="AA26" s="72">
        <v>0</v>
      </c>
      <c r="AB26" s="72">
        <v>0</v>
      </c>
      <c r="AC26" s="72">
        <v>0</v>
      </c>
      <c r="AD26" s="72">
        <v>0</v>
      </c>
      <c r="AE26" s="73">
        <v>0</v>
      </c>
      <c r="AF26" s="73">
        <v>0</v>
      </c>
      <c r="AG26" s="73">
        <v>0</v>
      </c>
    </row>
    <row r="27" spans="1:33" ht="14.25" x14ac:dyDescent="0.2">
      <c r="A27" s="77" t="s">
        <v>464</v>
      </c>
      <c r="B27" s="77" t="s">
        <v>11</v>
      </c>
      <c r="C27" s="77" t="s">
        <v>12</v>
      </c>
      <c r="D27" s="77" t="s">
        <v>13</v>
      </c>
      <c r="E27" s="77" t="s">
        <v>14</v>
      </c>
      <c r="F27" s="77" t="s">
        <v>15</v>
      </c>
      <c r="G27" s="77" t="s">
        <v>533</v>
      </c>
      <c r="H27" s="78" t="s">
        <v>17</v>
      </c>
      <c r="I27" s="72">
        <v>0</v>
      </c>
      <c r="J27" s="72">
        <v>0</v>
      </c>
      <c r="K27" s="72">
        <v>0</v>
      </c>
      <c r="L27" s="72">
        <v>0</v>
      </c>
      <c r="M27" s="72">
        <v>0</v>
      </c>
      <c r="N27" s="72">
        <v>0</v>
      </c>
      <c r="O27" s="72">
        <v>0</v>
      </c>
      <c r="P27" s="72">
        <v>0</v>
      </c>
      <c r="Q27" s="72">
        <v>0</v>
      </c>
      <c r="R27" s="72">
        <v>0</v>
      </c>
      <c r="S27" s="72">
        <v>0.14902568525028911</v>
      </c>
      <c r="T27" s="72">
        <v>0</v>
      </c>
      <c r="U27" s="72">
        <v>0</v>
      </c>
      <c r="V27" s="72">
        <v>8.7630666558019307E-2</v>
      </c>
      <c r="W27" s="72">
        <v>0.133791038484467</v>
      </c>
      <c r="X27" s="72">
        <v>0.14731686491163501</v>
      </c>
      <c r="Y27" s="72">
        <v>0.14682121500330397</v>
      </c>
      <c r="Z27" s="72">
        <v>5.0613505037439298E-2</v>
      </c>
      <c r="AA27" s="72">
        <v>4.9694053126323405E-2</v>
      </c>
      <c r="AB27" s="72">
        <v>5.1498995855962702E-2</v>
      </c>
      <c r="AC27" s="72">
        <v>3.3451747722385197E-2</v>
      </c>
      <c r="AD27" s="72">
        <v>0</v>
      </c>
      <c r="AE27" s="73">
        <v>0</v>
      </c>
      <c r="AF27" s="73">
        <v>0</v>
      </c>
      <c r="AG27" s="73">
        <v>0</v>
      </c>
    </row>
    <row r="28" spans="1:33" ht="14.25" x14ac:dyDescent="0.2">
      <c r="A28" s="77" t="s">
        <v>464</v>
      </c>
      <c r="B28" s="77" t="s">
        <v>11</v>
      </c>
      <c r="C28" s="77" t="s">
        <v>12</v>
      </c>
      <c r="D28" s="77" t="s">
        <v>13</v>
      </c>
      <c r="E28" s="77" t="s">
        <v>14</v>
      </c>
      <c r="F28" s="77" t="s">
        <v>15</v>
      </c>
      <c r="G28" s="77" t="s">
        <v>535</v>
      </c>
      <c r="H28" s="78" t="s">
        <v>17</v>
      </c>
      <c r="I28" s="72">
        <v>0</v>
      </c>
      <c r="J28" s="72">
        <v>0</v>
      </c>
      <c r="K28" s="72">
        <v>0</v>
      </c>
      <c r="L28" s="72">
        <v>0</v>
      </c>
      <c r="M28" s="72">
        <v>0</v>
      </c>
      <c r="N28" s="72">
        <v>0</v>
      </c>
      <c r="O28" s="72">
        <v>0</v>
      </c>
      <c r="P28" s="72">
        <v>0</v>
      </c>
      <c r="Q28" s="72">
        <v>0</v>
      </c>
      <c r="R28" s="72">
        <v>0.3593679544586707</v>
      </c>
      <c r="S28" s="72">
        <v>0.56495536121069689</v>
      </c>
      <c r="T28" s="72">
        <v>0.25433625864498399</v>
      </c>
      <c r="U28" s="72">
        <v>0.26775635804379</v>
      </c>
      <c r="V28" s="72">
        <v>0.944317731574701</v>
      </c>
      <c r="W28" s="72">
        <v>0.903306892983187</v>
      </c>
      <c r="X28" s="72">
        <v>0.384923384280901</v>
      </c>
      <c r="Y28" s="72">
        <v>0.38232372915843404</v>
      </c>
      <c r="Z28" s="72">
        <v>0.378597708887351</v>
      </c>
      <c r="AA28" s="72">
        <v>0.36525107058324796</v>
      </c>
      <c r="AB28" s="72">
        <v>0.32963865795006403</v>
      </c>
      <c r="AC28" s="72">
        <v>0.335633082967916</v>
      </c>
      <c r="AD28" s="72">
        <v>0.26869505225027102</v>
      </c>
      <c r="AE28" s="73">
        <v>0.195797470682682</v>
      </c>
      <c r="AF28" s="73">
        <v>0.13135125085226401</v>
      </c>
      <c r="AG28" s="73">
        <v>0</v>
      </c>
    </row>
    <row r="29" spans="1:33" ht="14.25" x14ac:dyDescent="0.2">
      <c r="A29" s="77" t="s">
        <v>464</v>
      </c>
      <c r="B29" s="77" t="s">
        <v>11</v>
      </c>
      <c r="C29" s="77" t="s">
        <v>12</v>
      </c>
      <c r="D29" s="77" t="s">
        <v>13</v>
      </c>
      <c r="E29" s="77" t="s">
        <v>14</v>
      </c>
      <c r="F29" s="77" t="s">
        <v>15</v>
      </c>
      <c r="G29" s="77" t="s">
        <v>536</v>
      </c>
      <c r="H29" s="78" t="s">
        <v>17</v>
      </c>
      <c r="I29" s="72">
        <v>0</v>
      </c>
      <c r="J29" s="72">
        <v>0</v>
      </c>
      <c r="K29" s="72">
        <v>0</v>
      </c>
      <c r="L29" s="72">
        <v>0</v>
      </c>
      <c r="M29" s="72">
        <v>0</v>
      </c>
      <c r="N29" s="72">
        <v>0</v>
      </c>
      <c r="O29" s="72">
        <v>0</v>
      </c>
      <c r="P29" s="72">
        <v>0</v>
      </c>
      <c r="Q29" s="72">
        <v>0</v>
      </c>
      <c r="R29" s="72">
        <v>3.6797664737599531E-2</v>
      </c>
      <c r="S29" s="72">
        <v>0</v>
      </c>
      <c r="T29" s="72">
        <v>0</v>
      </c>
      <c r="U29" s="72">
        <v>0</v>
      </c>
      <c r="V29" s="72">
        <v>9.9315768706124803E-6</v>
      </c>
      <c r="W29" s="72">
        <v>5.3309230621655596E-5</v>
      </c>
      <c r="X29" s="72">
        <v>3.1069380668077197E-6</v>
      </c>
      <c r="Y29" s="72">
        <v>7.2835649104175796E-6</v>
      </c>
      <c r="Z29" s="72">
        <v>9.4802335734321605E-6</v>
      </c>
      <c r="AA29" s="72">
        <v>5.0557476305594E-6</v>
      </c>
      <c r="AB29" s="72">
        <v>2.45516129932014E-6</v>
      </c>
      <c r="AC29" s="72">
        <v>0</v>
      </c>
      <c r="AD29" s="72">
        <v>0</v>
      </c>
      <c r="AE29" s="73">
        <v>0</v>
      </c>
      <c r="AF29" s="73">
        <v>0</v>
      </c>
      <c r="AG29" s="73">
        <v>0</v>
      </c>
    </row>
    <row r="30" spans="1:33" ht="14.25" x14ac:dyDescent="0.2">
      <c r="A30" s="77" t="s">
        <v>464</v>
      </c>
      <c r="B30" s="77" t="s">
        <v>11</v>
      </c>
      <c r="C30" s="77" t="s">
        <v>12</v>
      </c>
      <c r="D30" s="77" t="s">
        <v>13</v>
      </c>
      <c r="E30" s="77" t="s">
        <v>14</v>
      </c>
      <c r="F30" s="77" t="s">
        <v>15</v>
      </c>
      <c r="G30" s="77" t="s">
        <v>22</v>
      </c>
      <c r="H30" s="78" t="s">
        <v>17</v>
      </c>
      <c r="I30" s="72">
        <v>1.2837966565703765E-4</v>
      </c>
      <c r="J30" s="72">
        <v>3.0467193198056543E-4</v>
      </c>
      <c r="K30" s="72">
        <v>5.0673117272750431E-5</v>
      </c>
      <c r="L30" s="72">
        <v>1.3383162165227509E-5</v>
      </c>
      <c r="M30" s="72">
        <v>1.6848493601201859E-5</v>
      </c>
      <c r="N30" s="72">
        <v>2.7306828191193131E-5</v>
      </c>
      <c r="O30" s="72">
        <v>1.5586196975929419E-4</v>
      </c>
      <c r="P30" s="72">
        <v>7.870718889078713E-5</v>
      </c>
      <c r="Q30" s="72">
        <v>6.6579648303662775E-5</v>
      </c>
      <c r="R30" s="72">
        <v>3.085194044363055E-5</v>
      </c>
      <c r="S30" s="72">
        <v>2.3756121178198051E-5</v>
      </c>
      <c r="T30" s="72">
        <v>9.3887359345086498E-6</v>
      </c>
      <c r="U30" s="72">
        <v>7.2054076241517521E-6</v>
      </c>
      <c r="V30" s="72">
        <v>3.2997043644502112E-5</v>
      </c>
      <c r="W30" s="72">
        <v>5.4920258076024631E-5</v>
      </c>
      <c r="X30" s="72">
        <v>8.8364313511409389E-5</v>
      </c>
      <c r="Y30" s="72">
        <v>1.2154558228217827E-4</v>
      </c>
      <c r="Z30" s="72">
        <v>1.1085439628991865E-4</v>
      </c>
      <c r="AA30" s="72">
        <v>1.3290898768547957E-4</v>
      </c>
      <c r="AB30" s="72">
        <v>1.5886204728003314E-4</v>
      </c>
      <c r="AC30" s="72">
        <v>2.240642593762535E-4</v>
      </c>
      <c r="AD30" s="72">
        <v>2.1435936966620817E-4</v>
      </c>
      <c r="AE30" s="73">
        <v>3.4327185794956559E-4</v>
      </c>
      <c r="AF30" s="73">
        <v>6.4193554704944421E-4</v>
      </c>
      <c r="AG30" s="73">
        <v>9.4894774932331673E-4</v>
      </c>
    </row>
    <row r="31" spans="1:33" ht="14.25" x14ac:dyDescent="0.2">
      <c r="A31" s="77" t="s">
        <v>464</v>
      </c>
      <c r="B31" s="77" t="s">
        <v>11</v>
      </c>
      <c r="C31" s="77" t="s">
        <v>12</v>
      </c>
      <c r="D31" s="77" t="s">
        <v>13</v>
      </c>
      <c r="E31" s="77" t="s">
        <v>14</v>
      </c>
      <c r="F31" s="77" t="s">
        <v>15</v>
      </c>
      <c r="G31" s="77" t="s">
        <v>23</v>
      </c>
      <c r="H31" s="78" t="s">
        <v>17</v>
      </c>
      <c r="I31" s="72">
        <v>3.7029415682</v>
      </c>
      <c r="J31" s="72">
        <v>3.2310880784</v>
      </c>
      <c r="K31" s="72">
        <v>4.2569989391999998</v>
      </c>
      <c r="L31" s="72">
        <v>4.4753235044000004</v>
      </c>
      <c r="M31" s="72">
        <v>4.2061599019999996</v>
      </c>
      <c r="N31" s="72">
        <v>4.3706682799000003</v>
      </c>
      <c r="O31" s="72">
        <v>4.3527606723999996</v>
      </c>
      <c r="P31" s="72">
        <v>4.0709519857999998</v>
      </c>
      <c r="Q31" s="72">
        <v>4.2208152139999999</v>
      </c>
      <c r="R31" s="72">
        <v>4.8328802473000003</v>
      </c>
      <c r="S31" s="72">
        <v>4.3712240476000002</v>
      </c>
      <c r="T31" s="72">
        <v>3.1561890206490002</v>
      </c>
      <c r="U31" s="72">
        <v>3.9942120000000005</v>
      </c>
      <c r="V31" s="72">
        <v>3.9865629999999999</v>
      </c>
      <c r="W31" s="72">
        <v>3.94265</v>
      </c>
      <c r="X31" s="72">
        <v>3.3900436670965521</v>
      </c>
      <c r="Y31" s="72">
        <v>2.244209335596846</v>
      </c>
      <c r="Z31" s="72">
        <v>2.319031071117835</v>
      </c>
      <c r="AA31" s="72">
        <v>2.2707578890080824</v>
      </c>
      <c r="AB31" s="72">
        <v>2.2983467006227518</v>
      </c>
      <c r="AC31" s="72">
        <v>1.9767305811286526</v>
      </c>
      <c r="AD31" s="72">
        <v>1.921033433366526</v>
      </c>
      <c r="AE31" s="73">
        <v>2.0815657333024662</v>
      </c>
      <c r="AF31" s="73">
        <v>1.971751371086176</v>
      </c>
      <c r="AG31" s="73">
        <v>1.887767732617835</v>
      </c>
    </row>
    <row r="32" spans="1:33" ht="14.25" x14ac:dyDescent="0.2">
      <c r="A32" s="77" t="s">
        <v>464</v>
      </c>
      <c r="B32" s="77" t="s">
        <v>11</v>
      </c>
      <c r="C32" s="77" t="s">
        <v>12</v>
      </c>
      <c r="D32" s="77" t="s">
        <v>13</v>
      </c>
      <c r="E32" s="77" t="s">
        <v>14</v>
      </c>
      <c r="F32" s="77" t="s">
        <v>15</v>
      </c>
      <c r="G32" s="77" t="s">
        <v>24</v>
      </c>
      <c r="H32" s="78" t="s">
        <v>17</v>
      </c>
      <c r="I32" s="72">
        <v>0</v>
      </c>
      <c r="J32" s="72">
        <v>0</v>
      </c>
      <c r="K32" s="72">
        <v>0</v>
      </c>
      <c r="L32" s="72">
        <v>0</v>
      </c>
      <c r="M32" s="72">
        <v>0</v>
      </c>
      <c r="N32" s="72">
        <v>0</v>
      </c>
      <c r="O32" s="72">
        <v>0</v>
      </c>
      <c r="P32" s="72">
        <v>0</v>
      </c>
      <c r="Q32" s="72">
        <v>0</v>
      </c>
      <c r="R32" s="72">
        <v>0</v>
      </c>
      <c r="S32" s="72">
        <v>0</v>
      </c>
      <c r="T32" s="72">
        <v>7.5068999999999997E-2</v>
      </c>
      <c r="U32" s="72">
        <v>1.1861716099999999</v>
      </c>
      <c r="V32" s="72">
        <v>1.1169456781853762</v>
      </c>
      <c r="W32" s="72">
        <v>1.1377050077264632</v>
      </c>
      <c r="X32" s="72">
        <v>1.1812283206122571</v>
      </c>
      <c r="Y32" s="72">
        <v>1.1300009068881833</v>
      </c>
      <c r="Z32" s="72">
        <v>1.086230438656435</v>
      </c>
      <c r="AA32" s="72">
        <v>1.0933173913497489</v>
      </c>
      <c r="AB32" s="72">
        <v>1.0614804727852807</v>
      </c>
      <c r="AC32" s="72">
        <v>1.0425678441336035</v>
      </c>
      <c r="AD32" s="72">
        <v>0.98963486160496217</v>
      </c>
      <c r="AE32" s="73">
        <v>0.94933781720705479</v>
      </c>
      <c r="AF32" s="73">
        <v>0.90554320495426022</v>
      </c>
      <c r="AG32" s="73">
        <v>0.85051453799946575</v>
      </c>
    </row>
    <row r="33" spans="1:33" ht="14.25" x14ac:dyDescent="0.2">
      <c r="A33" s="77" t="s">
        <v>464</v>
      </c>
      <c r="B33" s="77" t="s">
        <v>11</v>
      </c>
      <c r="C33" s="77" t="s">
        <v>12</v>
      </c>
      <c r="D33" s="77" t="s">
        <v>13</v>
      </c>
      <c r="E33" s="77" t="s">
        <v>14</v>
      </c>
      <c r="F33" s="77" t="s">
        <v>15</v>
      </c>
      <c r="G33" s="77" t="s">
        <v>26</v>
      </c>
      <c r="H33" s="78" t="s">
        <v>17</v>
      </c>
      <c r="I33" s="72">
        <v>1.9713702E-2</v>
      </c>
      <c r="J33" s="72">
        <v>2.1369527999999999E-2</v>
      </c>
      <c r="K33" s="72">
        <v>1.734878674E-2</v>
      </c>
      <c r="L33" s="72">
        <v>0</v>
      </c>
      <c r="M33" s="72">
        <v>0</v>
      </c>
      <c r="N33" s="72">
        <v>0</v>
      </c>
      <c r="O33" s="72">
        <v>0</v>
      </c>
      <c r="P33" s="72">
        <v>0</v>
      </c>
      <c r="Q33" s="72">
        <v>0</v>
      </c>
      <c r="R33" s="72">
        <v>0.11231513485</v>
      </c>
      <c r="S33" s="72">
        <v>3.8464090255E-3</v>
      </c>
      <c r="T33" s="72">
        <v>1.124503682E-2</v>
      </c>
      <c r="U33" s="72">
        <v>1.5957892899999999E-2</v>
      </c>
      <c r="V33" s="72">
        <v>1.48196427E-2</v>
      </c>
      <c r="W33" s="72">
        <v>9.6787716000000003E-3</v>
      </c>
      <c r="X33" s="72">
        <v>1.6306553620000001E-2</v>
      </c>
      <c r="Y33" s="72">
        <v>2.2864665980000001E-2</v>
      </c>
      <c r="Z33" s="72">
        <v>2.9022516249999995E-2</v>
      </c>
      <c r="AA33" s="72">
        <v>2.6151636800000003E-2</v>
      </c>
      <c r="AB33" s="72">
        <v>4.2824450800000011E-2</v>
      </c>
      <c r="AC33" s="72">
        <v>3.8210215679999993E-2</v>
      </c>
      <c r="AD33" s="72">
        <v>3.7888423080000011E-2</v>
      </c>
      <c r="AE33" s="73">
        <v>3.7678841329999997E-2</v>
      </c>
      <c r="AF33" s="73">
        <v>3.920542959E-2</v>
      </c>
      <c r="AG33" s="73">
        <v>4.7324756760000003E-2</v>
      </c>
    </row>
    <row r="34" spans="1:33" ht="14.25" x14ac:dyDescent="0.2">
      <c r="A34" s="77" t="s">
        <v>464</v>
      </c>
      <c r="B34" s="77" t="s">
        <v>11</v>
      </c>
      <c r="C34" s="77" t="s">
        <v>12</v>
      </c>
      <c r="D34" s="77" t="s">
        <v>13</v>
      </c>
      <c r="E34" s="77" t="s">
        <v>14</v>
      </c>
      <c r="F34" s="77" t="s">
        <v>15</v>
      </c>
      <c r="G34" s="77" t="s">
        <v>29</v>
      </c>
      <c r="H34" s="78" t="s">
        <v>17</v>
      </c>
      <c r="I34" s="72">
        <v>0.92270976748</v>
      </c>
      <c r="J34" s="72">
        <v>0.95122814199000005</v>
      </c>
      <c r="K34" s="72">
        <v>0.79674983397999999</v>
      </c>
      <c r="L34" s="72">
        <v>0.78622820529000004</v>
      </c>
      <c r="M34" s="72">
        <v>0.86522026981</v>
      </c>
      <c r="N34" s="72">
        <v>0.81765454558999995</v>
      </c>
      <c r="O34" s="72">
        <v>0.94093312194000001</v>
      </c>
      <c r="P34" s="72">
        <v>0.88358952441000005</v>
      </c>
      <c r="Q34" s="72">
        <v>0.91590775924000001</v>
      </c>
      <c r="R34" s="72">
        <v>1.0119345930999999</v>
      </c>
      <c r="S34" s="72">
        <v>1.0560667918</v>
      </c>
      <c r="T34" s="72">
        <v>0.86233664526300002</v>
      </c>
      <c r="U34" s="72">
        <v>1.691946959E-2</v>
      </c>
      <c r="V34" s="72">
        <v>3.0604402850000004E-2</v>
      </c>
      <c r="W34" s="72">
        <v>8.445977901E-2</v>
      </c>
      <c r="X34" s="72">
        <v>3.678625739E-2</v>
      </c>
      <c r="Y34" s="72">
        <v>3.2375563900000001E-2</v>
      </c>
      <c r="Z34" s="72">
        <v>4.4544270830000003E-2</v>
      </c>
      <c r="AA34" s="72">
        <v>2.989671948E-2</v>
      </c>
      <c r="AB34" s="72">
        <v>2.617621384E-2</v>
      </c>
      <c r="AC34" s="72">
        <v>3.7918884030000002E-2</v>
      </c>
      <c r="AD34" s="72">
        <v>3.8159030869999999E-2</v>
      </c>
      <c r="AE34" s="73">
        <v>3.9006834610000006E-2</v>
      </c>
      <c r="AF34" s="73">
        <v>4.1054122870000001E-2</v>
      </c>
      <c r="AG34" s="73">
        <v>2.9246052760000005E-2</v>
      </c>
    </row>
    <row r="35" spans="1:33" ht="14.25" x14ac:dyDescent="0.2">
      <c r="A35" s="77" t="s">
        <v>464</v>
      </c>
      <c r="B35" s="77" t="s">
        <v>11</v>
      </c>
      <c r="C35" s="77" t="s">
        <v>12</v>
      </c>
      <c r="D35" s="77" t="s">
        <v>13</v>
      </c>
      <c r="E35" s="77" t="s">
        <v>14</v>
      </c>
      <c r="F35" s="77" t="s">
        <v>15</v>
      </c>
      <c r="G35" s="77" t="s">
        <v>30</v>
      </c>
      <c r="H35" s="78" t="s">
        <v>17</v>
      </c>
      <c r="I35" s="72">
        <v>0.47379651711999998</v>
      </c>
      <c r="J35" s="72">
        <v>0.48026520262</v>
      </c>
      <c r="K35" s="72">
        <v>0.49302539575999998</v>
      </c>
      <c r="L35" s="72">
        <v>0.20978083474000001</v>
      </c>
      <c r="M35" s="72">
        <v>0.20791752524000001</v>
      </c>
      <c r="N35" s="72">
        <v>0.17172265422999999</v>
      </c>
      <c r="O35" s="72">
        <v>0.20246168367</v>
      </c>
      <c r="P35" s="72">
        <v>0.21144455913999999</v>
      </c>
      <c r="Q35" s="72">
        <v>0.19849952094000001</v>
      </c>
      <c r="R35" s="72">
        <v>0.48067169100000001</v>
      </c>
      <c r="S35" s="72">
        <v>0.51959708000000004</v>
      </c>
      <c r="T35" s="72">
        <v>0.49772699999999997</v>
      </c>
      <c r="U35" s="72">
        <v>0.45164300000000002</v>
      </c>
      <c r="V35" s="72">
        <v>0.49989299999999998</v>
      </c>
      <c r="W35" s="72">
        <v>0.542879</v>
      </c>
      <c r="X35" s="72">
        <v>0.50696065000000001</v>
      </c>
      <c r="Y35" s="72">
        <v>0.46608383999999992</v>
      </c>
      <c r="Z35" s="72">
        <v>0.47939632583778535</v>
      </c>
      <c r="AA35" s="72">
        <v>0.44714956700457414</v>
      </c>
      <c r="AB35" s="72">
        <v>0.39082218732372598</v>
      </c>
      <c r="AC35" s="72">
        <v>0.40188059166067047</v>
      </c>
      <c r="AD35" s="72">
        <v>0.35590719188994202</v>
      </c>
      <c r="AE35" s="73">
        <v>0.34784932552191444</v>
      </c>
      <c r="AF35" s="73">
        <v>0.27232994075659323</v>
      </c>
      <c r="AG35" s="73">
        <v>8.8586091024168437E-2</v>
      </c>
    </row>
    <row r="36" spans="1:33" ht="14.25" x14ac:dyDescent="0.2">
      <c r="A36" s="79" t="s">
        <v>464</v>
      </c>
      <c r="B36" s="79" t="s">
        <v>11</v>
      </c>
      <c r="C36" s="79" t="s">
        <v>12</v>
      </c>
      <c r="D36" s="79" t="s">
        <v>13</v>
      </c>
      <c r="E36" s="79" t="s">
        <v>14</v>
      </c>
      <c r="F36" s="79" t="s">
        <v>15</v>
      </c>
      <c r="G36" s="79" t="s">
        <v>542</v>
      </c>
      <c r="H36" s="78" t="s">
        <v>17</v>
      </c>
      <c r="I36" s="73">
        <v>0</v>
      </c>
      <c r="J36" s="73">
        <v>0</v>
      </c>
      <c r="K36" s="73">
        <v>0</v>
      </c>
      <c r="L36" s="73">
        <v>0</v>
      </c>
      <c r="M36" s="73">
        <v>0</v>
      </c>
      <c r="N36" s="73">
        <v>0</v>
      </c>
      <c r="O36" s="73">
        <v>0</v>
      </c>
      <c r="P36" s="73">
        <v>0</v>
      </c>
      <c r="Q36" s="73">
        <v>0</v>
      </c>
      <c r="R36" s="73">
        <v>0</v>
      </c>
      <c r="S36" s="73">
        <v>8.6704140344782618E-6</v>
      </c>
      <c r="T36" s="73">
        <v>1.3505362587213827E-6</v>
      </c>
      <c r="U36" s="73">
        <v>3.1795741379939043E-6</v>
      </c>
      <c r="V36" s="73">
        <v>6.4416849516799464E-5</v>
      </c>
      <c r="W36" s="73">
        <v>9.2779131429662171E-5</v>
      </c>
      <c r="X36" s="73">
        <v>1.1541194633778801E-4</v>
      </c>
      <c r="Y36" s="73">
        <v>1.9024143730523362E-4</v>
      </c>
      <c r="Z36" s="73">
        <v>2.1905195557494131E-4</v>
      </c>
      <c r="AA36" s="73">
        <v>2.7642321684112864E-4</v>
      </c>
      <c r="AB36" s="73">
        <v>4.6396423994552724E-4</v>
      </c>
      <c r="AC36" s="73">
        <v>4.9530700015276653E-4</v>
      </c>
      <c r="AD36" s="73">
        <v>6.953923701686095E-4</v>
      </c>
      <c r="AE36" s="73">
        <v>1.683339472071145E-3</v>
      </c>
      <c r="AF36" s="73">
        <v>4.4648305618382542E-3</v>
      </c>
      <c r="AG36" s="73">
        <v>9.1666764929570228E-3</v>
      </c>
    </row>
    <row r="37" spans="1:33" ht="14.25" x14ac:dyDescent="0.2">
      <c r="A37" s="79" t="s">
        <v>464</v>
      </c>
      <c r="B37" s="79" t="s">
        <v>11</v>
      </c>
      <c r="C37" s="79" t="s">
        <v>12</v>
      </c>
      <c r="D37" s="79" t="s">
        <v>13</v>
      </c>
      <c r="E37" s="79" t="s">
        <v>14</v>
      </c>
      <c r="F37" s="79" t="s">
        <v>15</v>
      </c>
      <c r="G37" s="79" t="s">
        <v>36</v>
      </c>
      <c r="H37" s="91" t="s">
        <v>17</v>
      </c>
      <c r="I37" s="73">
        <v>6.6620977212547992E-5</v>
      </c>
      <c r="J37" s="73">
        <v>6.5724573203588201E-5</v>
      </c>
      <c r="K37" s="73">
        <v>4.6288752893653524E-5</v>
      </c>
      <c r="L37" s="73">
        <v>1.2039549303382122E-5</v>
      </c>
      <c r="M37" s="73">
        <v>1.6584467975457301E-5</v>
      </c>
      <c r="N37" s="73">
        <v>3.3842246744490249E-5</v>
      </c>
      <c r="O37" s="73">
        <v>2.2687077709196605E-4</v>
      </c>
      <c r="P37" s="73">
        <v>2.093062017770592E-4</v>
      </c>
      <c r="Q37" s="73">
        <v>1.4433706601932968E-4</v>
      </c>
      <c r="R37" s="73">
        <v>8.3386697193404223E-5</v>
      </c>
      <c r="S37" s="73">
        <v>4.378239393060627E-5</v>
      </c>
      <c r="T37" s="73">
        <v>1.1307202252343119E-5</v>
      </c>
      <c r="U37" s="73">
        <v>1.4245291616515836E-4</v>
      </c>
      <c r="V37" s="73">
        <v>4.0182667307010755E-4</v>
      </c>
      <c r="W37" s="73">
        <v>4.4717223793260983E-4</v>
      </c>
      <c r="X37" s="73">
        <v>8.743240120062005E-4</v>
      </c>
      <c r="Y37" s="73">
        <v>1.7147778753373376E-3</v>
      </c>
      <c r="Z37" s="73">
        <v>1.3621409130216346E-3</v>
      </c>
      <c r="AA37" s="73">
        <v>1.2490433384110173E-3</v>
      </c>
      <c r="AB37" s="73">
        <v>1.4277435610451209E-3</v>
      </c>
      <c r="AC37" s="73">
        <v>1.6114507442974513E-3</v>
      </c>
      <c r="AD37" s="73">
        <v>1.929799850776532E-3</v>
      </c>
      <c r="AE37" s="73">
        <v>1.7908686098642727E-3</v>
      </c>
      <c r="AF37" s="73">
        <v>1.7102019190553474E-3</v>
      </c>
      <c r="AG37" s="73">
        <v>1.6284382708897666E-3</v>
      </c>
    </row>
    <row r="38" spans="1:33" ht="14.25" x14ac:dyDescent="0.2">
      <c r="A38" s="79" t="s">
        <v>464</v>
      </c>
      <c r="B38" s="79" t="s">
        <v>11</v>
      </c>
      <c r="C38" s="79" t="s">
        <v>12</v>
      </c>
      <c r="D38" s="79" t="s">
        <v>13</v>
      </c>
      <c r="E38" s="79" t="s">
        <v>14</v>
      </c>
      <c r="F38" s="79" t="s">
        <v>15</v>
      </c>
      <c r="G38" s="79" t="s">
        <v>37</v>
      </c>
      <c r="H38" s="91" t="s">
        <v>17</v>
      </c>
      <c r="I38" s="73">
        <v>0.13000680000000001</v>
      </c>
      <c r="J38" s="73">
        <v>0</v>
      </c>
      <c r="K38" s="73">
        <v>0</v>
      </c>
      <c r="L38" s="73">
        <v>0</v>
      </c>
      <c r="M38" s="73">
        <v>0</v>
      </c>
      <c r="N38" s="73">
        <v>0</v>
      </c>
      <c r="O38" s="73">
        <v>0</v>
      </c>
      <c r="P38" s="73">
        <v>0</v>
      </c>
      <c r="Q38" s="73">
        <v>0</v>
      </c>
      <c r="R38" s="73">
        <v>0</v>
      </c>
      <c r="S38" s="73">
        <v>0</v>
      </c>
      <c r="T38" s="73">
        <v>0</v>
      </c>
      <c r="U38" s="73">
        <v>7.0361999999999994E-2</v>
      </c>
      <c r="V38" s="73">
        <v>2.511E-2</v>
      </c>
      <c r="W38" s="73">
        <v>0.38106000000000001</v>
      </c>
      <c r="X38" s="73">
        <v>0.45670400000000005</v>
      </c>
      <c r="Y38" s="73">
        <v>0.52183740000000012</v>
      </c>
      <c r="Z38" s="73">
        <v>0.42095749999999998</v>
      </c>
      <c r="AA38" s="73">
        <v>0.54640780000000011</v>
      </c>
      <c r="AB38" s="73">
        <v>0.5437833299999999</v>
      </c>
      <c r="AC38" s="73">
        <v>0.56261539999999999</v>
      </c>
      <c r="AD38" s="73">
        <v>0.5361764</v>
      </c>
      <c r="AE38" s="73">
        <v>0.53399280000000005</v>
      </c>
      <c r="AF38" s="73">
        <v>0.46643210000000002</v>
      </c>
      <c r="AG38" s="73">
        <v>0.46121210000000001</v>
      </c>
    </row>
    <row r="39" spans="1:33" ht="14.25" x14ac:dyDescent="0.2">
      <c r="A39" s="79" t="s">
        <v>464</v>
      </c>
      <c r="B39" s="79" t="s">
        <v>11</v>
      </c>
      <c r="C39" s="79" t="s">
        <v>12</v>
      </c>
      <c r="D39" s="79" t="s">
        <v>13</v>
      </c>
      <c r="E39" s="79" t="s">
        <v>14</v>
      </c>
      <c r="F39" s="79" t="s">
        <v>15</v>
      </c>
      <c r="G39" s="79" t="s">
        <v>38</v>
      </c>
      <c r="H39" s="91" t="s">
        <v>17</v>
      </c>
      <c r="I39" s="73">
        <v>0</v>
      </c>
      <c r="J39" s="73">
        <v>0</v>
      </c>
      <c r="K39" s="73">
        <v>0</v>
      </c>
      <c r="L39" s="73">
        <v>0</v>
      </c>
      <c r="M39" s="73">
        <v>0</v>
      </c>
      <c r="N39" s="73">
        <v>0</v>
      </c>
      <c r="O39" s="73">
        <v>0</v>
      </c>
      <c r="P39" s="73">
        <v>0</v>
      </c>
      <c r="Q39" s="73">
        <v>0</v>
      </c>
      <c r="R39" s="73">
        <v>0</v>
      </c>
      <c r="S39" s="73">
        <v>0</v>
      </c>
      <c r="T39" s="73">
        <v>0.31449751504899998</v>
      </c>
      <c r="U39" s="73">
        <v>0.16993751239177546</v>
      </c>
      <c r="V39" s="73">
        <v>0.16342779425835466</v>
      </c>
      <c r="W39" s="73">
        <v>0.15989497226296809</v>
      </c>
      <c r="X39" s="73">
        <v>0.14963222198547521</v>
      </c>
      <c r="Y39" s="73">
        <v>0.14761187040833798</v>
      </c>
      <c r="Z39" s="73">
        <v>0.14055314636902383</v>
      </c>
      <c r="AA39" s="73">
        <v>9.5770874975352402E-2</v>
      </c>
      <c r="AB39" s="73">
        <v>5.9095899841891106E-2</v>
      </c>
      <c r="AC39" s="73">
        <v>6.6249578703862264E-2</v>
      </c>
      <c r="AD39" s="73">
        <v>6.3332930023179856E-2</v>
      </c>
      <c r="AE39" s="73">
        <v>4.2472292696756835E-2</v>
      </c>
      <c r="AF39" s="73">
        <v>5.5241409019737696E-2</v>
      </c>
      <c r="AG39" s="73">
        <v>6.6764678881380796E-2</v>
      </c>
    </row>
    <row r="40" spans="1:33" ht="14.25" x14ac:dyDescent="0.2">
      <c r="A40" s="79" t="s">
        <v>464</v>
      </c>
      <c r="B40" s="79" t="s">
        <v>11</v>
      </c>
      <c r="C40" s="79" t="s">
        <v>12</v>
      </c>
      <c r="D40" s="79" t="s">
        <v>13</v>
      </c>
      <c r="E40" s="79" t="s">
        <v>14</v>
      </c>
      <c r="F40" s="79" t="s">
        <v>15</v>
      </c>
      <c r="G40" s="79" t="s">
        <v>39</v>
      </c>
      <c r="H40" s="91" t="s">
        <v>17</v>
      </c>
      <c r="I40" s="73">
        <v>0</v>
      </c>
      <c r="J40" s="73">
        <v>6.575508947E-2</v>
      </c>
      <c r="K40" s="73">
        <v>7.3302047947999993E-2</v>
      </c>
      <c r="L40" s="73">
        <v>0.11565022971</v>
      </c>
      <c r="M40" s="73">
        <v>8.7087491559999994E-2</v>
      </c>
      <c r="N40" s="73">
        <v>0.11378812997</v>
      </c>
      <c r="O40" s="73">
        <v>0.11498362957</v>
      </c>
      <c r="P40" s="73">
        <v>0.11575541111</v>
      </c>
      <c r="Q40" s="73">
        <v>0.11486334786999999</v>
      </c>
      <c r="R40" s="73">
        <v>0.1697604238</v>
      </c>
      <c r="S40" s="73">
        <v>0.14903882081</v>
      </c>
      <c r="T40" s="73">
        <v>1.5016107662999999E-2</v>
      </c>
      <c r="U40" s="73">
        <v>0</v>
      </c>
      <c r="V40" s="73">
        <v>0</v>
      </c>
      <c r="W40" s="73">
        <v>0</v>
      </c>
      <c r="X40" s="73">
        <v>0</v>
      </c>
      <c r="Y40" s="73">
        <v>0</v>
      </c>
      <c r="Z40" s="73">
        <v>0</v>
      </c>
      <c r="AA40" s="73">
        <v>0</v>
      </c>
      <c r="AB40" s="73">
        <v>0</v>
      </c>
      <c r="AC40" s="73">
        <v>0</v>
      </c>
      <c r="AD40" s="73">
        <v>0</v>
      </c>
      <c r="AE40" s="73">
        <v>0</v>
      </c>
      <c r="AF40" s="73">
        <v>0</v>
      </c>
      <c r="AG40" s="73">
        <v>0</v>
      </c>
    </row>
    <row r="41" spans="1:33" ht="14.25" x14ac:dyDescent="0.2">
      <c r="A41" s="79" t="s">
        <v>464</v>
      </c>
      <c r="B41" s="79" t="s">
        <v>11</v>
      </c>
      <c r="C41" s="79" t="s">
        <v>12</v>
      </c>
      <c r="D41" s="79" t="s">
        <v>13</v>
      </c>
      <c r="E41" s="79" t="s">
        <v>14</v>
      </c>
      <c r="F41" s="79" t="s">
        <v>15</v>
      </c>
      <c r="G41" s="79" t="s">
        <v>40</v>
      </c>
      <c r="H41" s="91" t="s">
        <v>17</v>
      </c>
      <c r="I41" s="73">
        <v>0</v>
      </c>
      <c r="J41" s="73">
        <v>3.9852503480000002E-2</v>
      </c>
      <c r="K41" s="73">
        <v>4.9221198229999999E-2</v>
      </c>
      <c r="L41" s="73">
        <v>5.132164996E-2</v>
      </c>
      <c r="M41" s="73">
        <v>4.7939859670000001E-2</v>
      </c>
      <c r="N41" s="73">
        <v>5.6391570999000003E-2</v>
      </c>
      <c r="O41" s="73">
        <v>5.8425403850000002E-2</v>
      </c>
      <c r="P41" s="73">
        <v>6.1312164650000001E-2</v>
      </c>
      <c r="Q41" s="73">
        <v>6.2414538620000001E-2</v>
      </c>
      <c r="R41" s="73">
        <v>0.13078976107000001</v>
      </c>
      <c r="S41" s="73">
        <v>0.22365159950999999</v>
      </c>
      <c r="T41" s="73">
        <v>6.0858266146999997E-2</v>
      </c>
      <c r="U41" s="73">
        <v>1.7662143999999999E-4</v>
      </c>
      <c r="V41" s="73">
        <v>0</v>
      </c>
      <c r="W41" s="73">
        <v>0</v>
      </c>
      <c r="X41" s="73">
        <v>0</v>
      </c>
      <c r="Y41" s="73">
        <v>0</v>
      </c>
      <c r="Z41" s="73">
        <v>0</v>
      </c>
      <c r="AA41" s="73">
        <v>0</v>
      </c>
      <c r="AB41" s="73">
        <v>0</v>
      </c>
      <c r="AC41" s="73">
        <v>0</v>
      </c>
      <c r="AD41" s="73">
        <v>0</v>
      </c>
      <c r="AE41" s="73">
        <v>0</v>
      </c>
      <c r="AF41" s="73">
        <v>0</v>
      </c>
      <c r="AG41" s="73">
        <v>0</v>
      </c>
    </row>
    <row r="42" spans="1:33" ht="14.25" x14ac:dyDescent="0.2">
      <c r="A42" s="79" t="s">
        <v>464</v>
      </c>
      <c r="B42" s="79" t="s">
        <v>11</v>
      </c>
      <c r="C42" s="79" t="s">
        <v>12</v>
      </c>
      <c r="D42" s="79" t="s">
        <v>13</v>
      </c>
      <c r="E42" s="79" t="s">
        <v>14</v>
      </c>
      <c r="F42" s="79" t="s">
        <v>15</v>
      </c>
      <c r="G42" s="79" t="s">
        <v>543</v>
      </c>
      <c r="H42" s="91" t="s">
        <v>17</v>
      </c>
      <c r="I42" s="73">
        <v>0</v>
      </c>
      <c r="J42" s="73">
        <v>0</v>
      </c>
      <c r="K42" s="73">
        <v>0</v>
      </c>
      <c r="L42" s="73">
        <v>0</v>
      </c>
      <c r="M42" s="73">
        <v>0</v>
      </c>
      <c r="N42" s="73">
        <v>0</v>
      </c>
      <c r="O42" s="73">
        <v>0</v>
      </c>
      <c r="P42" s="73">
        <v>0</v>
      </c>
      <c r="Q42" s="73">
        <v>0</v>
      </c>
      <c r="R42" s="73">
        <v>0</v>
      </c>
      <c r="S42" s="73">
        <v>1.5979522917544688E-5</v>
      </c>
      <c r="T42" s="73">
        <v>1.6265008125702116E-6</v>
      </c>
      <c r="U42" s="73">
        <v>6.2861066541516173E-5</v>
      </c>
      <c r="V42" s="73">
        <v>7.8444628585100818E-4</v>
      </c>
      <c r="W42" s="73">
        <v>7.5542710992753737E-4</v>
      </c>
      <c r="X42" s="73">
        <v>1.1419478287744544E-3</v>
      </c>
      <c r="Y42" s="73">
        <v>2.6839462326655244E-3</v>
      </c>
      <c r="Z42" s="73">
        <v>2.6916355214787312E-3</v>
      </c>
      <c r="AA42" s="73">
        <v>2.5977519172337826E-3</v>
      </c>
      <c r="AB42" s="73">
        <v>4.1697936510269162E-3</v>
      </c>
      <c r="AC42" s="73">
        <v>3.5622050400801381E-3</v>
      </c>
      <c r="AD42" s="73">
        <v>6.2603659185608727E-3</v>
      </c>
      <c r="AE42" s="73">
        <v>8.7820768014156003E-3</v>
      </c>
      <c r="AF42" s="73">
        <v>1.1894904138288221E-2</v>
      </c>
      <c r="AG42" s="73">
        <v>1.5730441247836176E-2</v>
      </c>
    </row>
    <row r="43" spans="1:33" ht="14.25" x14ac:dyDescent="0.2">
      <c r="A43" s="79" t="s">
        <v>464</v>
      </c>
      <c r="B43" s="79" t="s">
        <v>11</v>
      </c>
      <c r="C43" s="79" t="s">
        <v>12</v>
      </c>
      <c r="D43" s="79" t="s">
        <v>13</v>
      </c>
      <c r="E43" s="79" t="s">
        <v>14</v>
      </c>
      <c r="F43" s="79" t="s">
        <v>44</v>
      </c>
      <c r="G43" s="79" t="s">
        <v>45</v>
      </c>
      <c r="H43" s="91" t="s">
        <v>17</v>
      </c>
      <c r="I43" s="73">
        <v>3.2027615142849361E-8</v>
      </c>
      <c r="J43" s="73">
        <v>3.446004052631151E-8</v>
      </c>
      <c r="K43" s="73">
        <v>6.7715064220024939E-9</v>
      </c>
      <c r="L43" s="73">
        <v>9.9667138201043326E-9</v>
      </c>
      <c r="M43" s="73">
        <v>3.4548461778271028E-8</v>
      </c>
      <c r="N43" s="73">
        <v>1.1014045031631666E-7</v>
      </c>
      <c r="O43" s="73">
        <v>1.0009933889887517E-6</v>
      </c>
      <c r="P43" s="73">
        <v>6.2557649707019337E-7</v>
      </c>
      <c r="Q43" s="73">
        <v>7.5421190103566812E-7</v>
      </c>
      <c r="R43" s="73">
        <v>4.8339161676881769E-7</v>
      </c>
      <c r="S43" s="73">
        <v>1.5068166977589678E-7</v>
      </c>
      <c r="T43" s="73">
        <v>2.8823130460290445E-7</v>
      </c>
      <c r="U43" s="73">
        <v>6.6406974564607752E-7</v>
      </c>
      <c r="V43" s="73">
        <v>3.0660377625111941E-6</v>
      </c>
      <c r="W43" s="73">
        <v>1.8025471740620881E-6</v>
      </c>
      <c r="X43" s="73">
        <v>1.7063191043493868E-6</v>
      </c>
      <c r="Y43" s="73">
        <v>2.6827890297381649E-6</v>
      </c>
      <c r="Z43" s="73">
        <v>2.1112839200346298E-6</v>
      </c>
      <c r="AA43" s="73">
        <v>1.1812767148979935E-6</v>
      </c>
      <c r="AB43" s="73">
        <v>3.712413954136093E-6</v>
      </c>
      <c r="AC43" s="73">
        <v>2.3639119520986811E-6</v>
      </c>
      <c r="AD43" s="73">
        <v>1.1028078966928114E-6</v>
      </c>
      <c r="AE43" s="73">
        <v>3.048515687270457E-7</v>
      </c>
      <c r="AF43" s="73">
        <v>1.8216668674932021E-6</v>
      </c>
      <c r="AG43" s="73">
        <v>1.6318605488588825E-6</v>
      </c>
    </row>
    <row r="44" spans="1:33" ht="14.25" x14ac:dyDescent="0.2">
      <c r="A44" s="79" t="s">
        <v>464</v>
      </c>
      <c r="B44" s="79" t="s">
        <v>11</v>
      </c>
      <c r="C44" s="79" t="s">
        <v>12</v>
      </c>
      <c r="D44" s="79" t="s">
        <v>13</v>
      </c>
      <c r="E44" s="79" t="s">
        <v>14</v>
      </c>
      <c r="F44" s="79" t="s">
        <v>44</v>
      </c>
      <c r="G44" s="79" t="s">
        <v>46</v>
      </c>
      <c r="H44" s="91" t="s">
        <v>17</v>
      </c>
      <c r="I44" s="73">
        <v>0</v>
      </c>
      <c r="J44" s="73">
        <v>0</v>
      </c>
      <c r="K44" s="73">
        <v>0</v>
      </c>
      <c r="L44" s="73">
        <v>0</v>
      </c>
      <c r="M44" s="73">
        <v>0</v>
      </c>
      <c r="N44" s="73">
        <v>0</v>
      </c>
      <c r="O44" s="73">
        <v>0</v>
      </c>
      <c r="P44" s="73">
        <v>0</v>
      </c>
      <c r="Q44" s="73">
        <v>0</v>
      </c>
      <c r="R44" s="73">
        <v>0</v>
      </c>
      <c r="S44" s="73">
        <v>0</v>
      </c>
      <c r="T44" s="73">
        <v>0</v>
      </c>
      <c r="U44" s="73">
        <v>6.6502837039160607E-3</v>
      </c>
      <c r="V44" s="73">
        <v>4.9230599718212706E-3</v>
      </c>
      <c r="W44" s="73">
        <v>3.4371454518358005E-3</v>
      </c>
      <c r="X44" s="73">
        <v>3.8530172156349051E-3</v>
      </c>
      <c r="Y44" s="73">
        <v>3.4172164174346761E-3</v>
      </c>
      <c r="Z44" s="73">
        <v>4.4218333019407707E-4</v>
      </c>
      <c r="AA44" s="73">
        <v>0</v>
      </c>
      <c r="AB44" s="73">
        <v>0</v>
      </c>
      <c r="AC44" s="73">
        <v>0</v>
      </c>
      <c r="AD44" s="73">
        <v>0</v>
      </c>
      <c r="AE44" s="73">
        <v>0</v>
      </c>
      <c r="AF44" s="73">
        <v>0</v>
      </c>
      <c r="AG44" s="73">
        <v>0</v>
      </c>
    </row>
    <row r="45" spans="1:33" ht="14.25" x14ac:dyDescent="0.2">
      <c r="A45" s="79" t="s">
        <v>464</v>
      </c>
      <c r="B45" s="79" t="s">
        <v>11</v>
      </c>
      <c r="C45" s="79" t="s">
        <v>12</v>
      </c>
      <c r="D45" s="79" t="s">
        <v>13</v>
      </c>
      <c r="E45" s="79" t="s">
        <v>14</v>
      </c>
      <c r="F45" s="79" t="s">
        <v>44</v>
      </c>
      <c r="G45" s="79" t="s">
        <v>48</v>
      </c>
      <c r="H45" s="91" t="s">
        <v>17</v>
      </c>
      <c r="I45" s="73">
        <v>1.6899474710000001E-2</v>
      </c>
      <c r="J45" s="73">
        <v>8.0644974600000002E-3</v>
      </c>
      <c r="K45" s="73">
        <v>7.83632672E-3</v>
      </c>
      <c r="L45" s="73">
        <v>7.8612682499999992E-3</v>
      </c>
      <c r="M45" s="73">
        <v>2.5863002897000002E-2</v>
      </c>
      <c r="N45" s="73">
        <v>3.7765313979000001E-2</v>
      </c>
      <c r="O45" s="73">
        <v>4.0970467208000003E-2</v>
      </c>
      <c r="P45" s="73">
        <v>5.4764414220000002E-2</v>
      </c>
      <c r="Q45" s="73">
        <v>4.6687003400000003E-2</v>
      </c>
      <c r="R45" s="73">
        <v>2.7146373578E-2</v>
      </c>
      <c r="S45" s="73">
        <v>1.2906340493E-3</v>
      </c>
      <c r="T45" s="73">
        <v>2.4983840874000001E-2</v>
      </c>
      <c r="U45" s="73">
        <v>1.028783439E-2</v>
      </c>
      <c r="V45" s="73">
        <v>9.5415150800000018E-3</v>
      </c>
      <c r="W45" s="73">
        <v>7.3706126399999987E-3</v>
      </c>
      <c r="X45" s="73">
        <v>2.9894949099999999E-3</v>
      </c>
      <c r="Y45" s="73">
        <v>5.6663615400000004E-3</v>
      </c>
      <c r="Z45" s="73">
        <v>5.6456376800000001E-3</v>
      </c>
      <c r="AA45" s="73">
        <v>6.1220781799999997E-3</v>
      </c>
      <c r="AB45" s="73">
        <v>8.5195892600000017E-3</v>
      </c>
      <c r="AC45" s="73">
        <v>9.3578121199999996E-3</v>
      </c>
      <c r="AD45" s="73">
        <v>1.1771048340000001E-2</v>
      </c>
      <c r="AE45" s="73">
        <v>1.1508146909999999E-2</v>
      </c>
      <c r="AF45" s="73">
        <v>1.4003289239999998E-2</v>
      </c>
      <c r="AG45" s="73">
        <v>1.2952204220000003E-2</v>
      </c>
    </row>
    <row r="46" spans="1:33" ht="14.25" x14ac:dyDescent="0.2">
      <c r="A46" s="79" t="s">
        <v>464</v>
      </c>
      <c r="B46" s="79" t="s">
        <v>11</v>
      </c>
      <c r="C46" s="79" t="s">
        <v>12</v>
      </c>
      <c r="D46" s="79" t="s">
        <v>13</v>
      </c>
      <c r="E46" s="79" t="s">
        <v>14</v>
      </c>
      <c r="F46" s="79" t="s">
        <v>44</v>
      </c>
      <c r="G46" s="79" t="s">
        <v>51</v>
      </c>
      <c r="H46" s="91" t="s">
        <v>17</v>
      </c>
      <c r="I46" s="73">
        <v>4.3895530699999998E-3</v>
      </c>
      <c r="J46" s="73">
        <v>0</v>
      </c>
      <c r="K46" s="73">
        <v>0</v>
      </c>
      <c r="L46" s="73">
        <v>0</v>
      </c>
      <c r="M46" s="73">
        <v>0</v>
      </c>
      <c r="N46" s="73">
        <v>1.1030763422E-2</v>
      </c>
      <c r="O46" s="73">
        <v>2.0468186406999999E-2</v>
      </c>
      <c r="P46" s="73">
        <v>1.2876598580000001E-2</v>
      </c>
      <c r="Q46" s="73">
        <v>1.100926424E-2</v>
      </c>
      <c r="R46" s="73">
        <v>3.4503211988E-3</v>
      </c>
      <c r="S46" s="73">
        <v>6.1237360396999996E-3</v>
      </c>
      <c r="T46" s="73">
        <v>7.9238483969999995E-3</v>
      </c>
      <c r="U46" s="73">
        <v>0</v>
      </c>
      <c r="V46" s="73">
        <v>0</v>
      </c>
      <c r="W46" s="73">
        <v>0</v>
      </c>
      <c r="X46" s="73">
        <v>0</v>
      </c>
      <c r="Y46" s="73">
        <v>6.1234319999999999E-5</v>
      </c>
      <c r="Z46" s="73">
        <v>4.2072559999999991E-5</v>
      </c>
      <c r="AA46" s="73">
        <v>0</v>
      </c>
      <c r="AB46" s="73">
        <v>8.4769960000000014E-5</v>
      </c>
      <c r="AC46" s="73">
        <v>6.1286389999999996E-5</v>
      </c>
      <c r="AD46" s="73">
        <v>1.025779E-4</v>
      </c>
      <c r="AE46" s="73">
        <v>2.6441146000000005E-4</v>
      </c>
      <c r="AF46" s="73">
        <v>1.8073496999999999E-4</v>
      </c>
      <c r="AG46" s="73">
        <v>5.1637818999999995E-4</v>
      </c>
    </row>
    <row r="47" spans="1:33" ht="14.25" x14ac:dyDescent="0.2">
      <c r="A47" s="79" t="s">
        <v>464</v>
      </c>
      <c r="B47" s="79" t="s">
        <v>11</v>
      </c>
      <c r="C47" s="79" t="s">
        <v>12</v>
      </c>
      <c r="D47" s="79" t="s">
        <v>13</v>
      </c>
      <c r="E47" s="79" t="s">
        <v>14</v>
      </c>
      <c r="F47" s="79" t="s">
        <v>44</v>
      </c>
      <c r="G47" s="79" t="s">
        <v>544</v>
      </c>
      <c r="H47" s="91" t="s">
        <v>17</v>
      </c>
      <c r="I47" s="73">
        <v>0</v>
      </c>
      <c r="J47" s="73">
        <v>0</v>
      </c>
      <c r="K47" s="73">
        <v>0</v>
      </c>
      <c r="L47" s="73">
        <v>0</v>
      </c>
      <c r="M47" s="73">
        <v>0</v>
      </c>
      <c r="N47" s="73">
        <v>0</v>
      </c>
      <c r="O47" s="73">
        <v>0</v>
      </c>
      <c r="P47" s="73">
        <v>0</v>
      </c>
      <c r="Q47" s="73">
        <v>0</v>
      </c>
      <c r="R47" s="73">
        <v>0</v>
      </c>
      <c r="S47" s="73">
        <v>5.4995192799511281E-8</v>
      </c>
      <c r="T47" s="73">
        <v>4.1461047629854508E-8</v>
      </c>
      <c r="U47" s="73">
        <v>2.9303810404883615E-7</v>
      </c>
      <c r="V47" s="73">
        <v>5.985520863273333E-6</v>
      </c>
      <c r="W47" s="73">
        <v>3.0451197250196547E-6</v>
      </c>
      <c r="X47" s="73">
        <v>2.2286101830111189E-6</v>
      </c>
      <c r="Y47" s="73">
        <v>4.1990636880509335E-6</v>
      </c>
      <c r="Z47" s="73">
        <v>4.1719668947362508E-6</v>
      </c>
      <c r="AA47" s="73">
        <v>2.4568113503681288E-6</v>
      </c>
      <c r="AB47" s="73">
        <v>1.08422832771236E-5</v>
      </c>
      <c r="AC47" s="73">
        <v>5.2255640452372712E-6</v>
      </c>
      <c r="AD47" s="73">
        <v>3.5775632215938804E-6</v>
      </c>
      <c r="AE47" s="73">
        <v>1.4949337292789135E-6</v>
      </c>
      <c r="AF47" s="73">
        <v>1.2670172170486359E-5</v>
      </c>
      <c r="AG47" s="73">
        <v>1.5763499880447123E-5</v>
      </c>
    </row>
    <row r="48" spans="1:33" ht="14.25" x14ac:dyDescent="0.2">
      <c r="A48" s="79" t="s">
        <v>464</v>
      </c>
      <c r="B48" s="79" t="s">
        <v>11</v>
      </c>
      <c r="C48" s="79" t="s">
        <v>12</v>
      </c>
      <c r="D48" s="79" t="s">
        <v>13</v>
      </c>
      <c r="E48" s="79" t="s">
        <v>14</v>
      </c>
      <c r="F48" s="79" t="s">
        <v>44</v>
      </c>
      <c r="G48" s="79" t="s">
        <v>54</v>
      </c>
      <c r="H48" s="91" t="s">
        <v>17</v>
      </c>
      <c r="I48" s="73">
        <v>9.2112324397325503E-7</v>
      </c>
      <c r="J48" s="73">
        <v>1.1467355343578662E-6</v>
      </c>
      <c r="K48" s="73">
        <v>1.0201906928259448E-7</v>
      </c>
      <c r="L48" s="73">
        <v>0</v>
      </c>
      <c r="M48" s="73">
        <v>1.3128058046938623E-9</v>
      </c>
      <c r="N48" s="73">
        <v>4.9995359197202069E-9</v>
      </c>
      <c r="O48" s="73">
        <v>0</v>
      </c>
      <c r="P48" s="73">
        <v>0</v>
      </c>
      <c r="Q48" s="73">
        <v>0</v>
      </c>
      <c r="R48" s="73">
        <v>1.3239242592510177E-6</v>
      </c>
      <c r="S48" s="73">
        <v>4.8671936745859622E-7</v>
      </c>
      <c r="T48" s="73">
        <v>8.3098170565834004E-7</v>
      </c>
      <c r="U48" s="73">
        <v>6.2448098598604362E-7</v>
      </c>
      <c r="V48" s="73">
        <v>4.5134505504345208E-6</v>
      </c>
      <c r="W48" s="73">
        <v>6.3793173598682622E-6</v>
      </c>
      <c r="X48" s="73">
        <v>1.3417818373266317E-5</v>
      </c>
      <c r="Y48" s="73">
        <v>4.3255291282290739E-5</v>
      </c>
      <c r="Z48" s="73">
        <v>2.5754124050524943E-5</v>
      </c>
      <c r="AA48" s="73">
        <v>3.5671102882079318E-5</v>
      </c>
      <c r="AB48" s="73">
        <v>4.6511850060293717E-5</v>
      </c>
      <c r="AC48" s="73">
        <v>5.3827585277584567E-5</v>
      </c>
      <c r="AD48" s="73">
        <v>2.7222738060508476E-5</v>
      </c>
      <c r="AE48" s="73">
        <v>3.3073134822349878E-5</v>
      </c>
      <c r="AF48" s="73">
        <v>4.2042882589050538E-5</v>
      </c>
      <c r="AG48" s="73">
        <v>1.4577928986749868E-5</v>
      </c>
    </row>
    <row r="49" spans="1:33" ht="14.25" x14ac:dyDescent="0.2">
      <c r="A49" s="79" t="s">
        <v>464</v>
      </c>
      <c r="B49" s="79" t="s">
        <v>11</v>
      </c>
      <c r="C49" s="79" t="s">
        <v>12</v>
      </c>
      <c r="D49" s="79" t="s">
        <v>13</v>
      </c>
      <c r="E49" s="79" t="s">
        <v>14</v>
      </c>
      <c r="F49" s="79" t="s">
        <v>44</v>
      </c>
      <c r="G49" s="79" t="s">
        <v>55</v>
      </c>
      <c r="H49" s="91" t="s">
        <v>17</v>
      </c>
      <c r="I49" s="73">
        <v>1.2802304256000001</v>
      </c>
      <c r="J49" s="73">
        <v>1.03181407</v>
      </c>
      <c r="K49" s="73">
        <v>0.60534505360000002</v>
      </c>
      <c r="L49" s="73">
        <v>0.61327481179999999</v>
      </c>
      <c r="M49" s="73">
        <v>1.1403934306000001</v>
      </c>
      <c r="N49" s="73">
        <v>1.4610793103999999</v>
      </c>
      <c r="O49" s="73">
        <v>1.4957491758000001</v>
      </c>
      <c r="P49" s="73">
        <v>1.4984054736000001</v>
      </c>
      <c r="Q49" s="73">
        <v>1.4266662018</v>
      </c>
      <c r="R49" s="73">
        <v>1.2135199117</v>
      </c>
      <c r="S49" s="73">
        <v>1.0192088510999999</v>
      </c>
      <c r="T49" s="73">
        <v>1.1527487966959999</v>
      </c>
      <c r="U49" s="73">
        <v>0.71463443384097036</v>
      </c>
      <c r="V49" s="73">
        <v>0.88496046588246768</v>
      </c>
      <c r="W49" s="73">
        <v>0.62340280636334611</v>
      </c>
      <c r="X49" s="73">
        <v>0.73118814462762471</v>
      </c>
      <c r="Y49" s="73">
        <v>1.0247190817407688</v>
      </c>
      <c r="Z49" s="73">
        <v>1.1706030862795473</v>
      </c>
      <c r="AA49" s="73">
        <v>1.0566869761827087</v>
      </c>
      <c r="AB49" s="73">
        <v>0.65169094836949293</v>
      </c>
      <c r="AC49" s="73">
        <v>0.65277098190458693</v>
      </c>
      <c r="AD49" s="73">
        <v>0.64883120866830479</v>
      </c>
      <c r="AE49" s="73">
        <v>0.55347367112619983</v>
      </c>
      <c r="AF49" s="73">
        <v>0.53979467753794941</v>
      </c>
      <c r="AG49" s="73">
        <v>0.38219040458222392</v>
      </c>
    </row>
    <row r="50" spans="1:33" ht="14.25" x14ac:dyDescent="0.2">
      <c r="A50" s="79" t="s">
        <v>464</v>
      </c>
      <c r="B50" s="79" t="s">
        <v>11</v>
      </c>
      <c r="C50" s="79" t="s">
        <v>12</v>
      </c>
      <c r="D50" s="79" t="s">
        <v>13</v>
      </c>
      <c r="E50" s="79" t="s">
        <v>14</v>
      </c>
      <c r="F50" s="79" t="s">
        <v>44</v>
      </c>
      <c r="G50" s="79" t="s">
        <v>56</v>
      </c>
      <c r="H50" s="91" t="s">
        <v>17</v>
      </c>
      <c r="I50" s="73">
        <v>0</v>
      </c>
      <c r="J50" s="73">
        <v>0</v>
      </c>
      <c r="K50" s="73">
        <v>0</v>
      </c>
      <c r="L50" s="73">
        <v>0</v>
      </c>
      <c r="M50" s="73">
        <v>0</v>
      </c>
      <c r="N50" s="73">
        <v>0</v>
      </c>
      <c r="O50" s="73">
        <v>0</v>
      </c>
      <c r="P50" s="73">
        <v>0</v>
      </c>
      <c r="Q50" s="73">
        <v>0</v>
      </c>
      <c r="R50" s="73">
        <v>0</v>
      </c>
      <c r="S50" s="73">
        <v>0</v>
      </c>
      <c r="T50" s="73">
        <v>0</v>
      </c>
      <c r="U50" s="73">
        <v>4.9839237484930174E-2</v>
      </c>
      <c r="V50" s="73">
        <v>5.891379772153079E-2</v>
      </c>
      <c r="W50" s="73">
        <v>7.3962374049077378E-2</v>
      </c>
      <c r="X50" s="73">
        <v>6.7040094743920933E-2</v>
      </c>
      <c r="Y50" s="73">
        <v>5.6047516006146172E-2</v>
      </c>
      <c r="Z50" s="73">
        <v>6.4413988631537702E-2</v>
      </c>
      <c r="AA50" s="73">
        <v>7.4613919580078084E-2</v>
      </c>
      <c r="AB50" s="73">
        <v>8.1133735166292784E-2</v>
      </c>
      <c r="AC50" s="73">
        <v>8.3154326175692489E-2</v>
      </c>
      <c r="AD50" s="73">
        <v>7.9996051538974877E-2</v>
      </c>
      <c r="AE50" s="73">
        <v>8.8529286149438113E-2</v>
      </c>
      <c r="AF50" s="73">
        <v>9.4412376962836705E-2</v>
      </c>
      <c r="AG50" s="73">
        <v>9.9029021690197741E-2</v>
      </c>
    </row>
    <row r="51" spans="1:33" ht="14.25" x14ac:dyDescent="0.2">
      <c r="A51" s="79" t="s">
        <v>464</v>
      </c>
      <c r="B51" s="79" t="s">
        <v>11</v>
      </c>
      <c r="C51" s="79" t="s">
        <v>12</v>
      </c>
      <c r="D51" s="79" t="s">
        <v>13</v>
      </c>
      <c r="E51" s="79" t="s">
        <v>14</v>
      </c>
      <c r="F51" s="79" t="s">
        <v>44</v>
      </c>
      <c r="G51" s="79" t="s">
        <v>59</v>
      </c>
      <c r="H51" s="91" t="s">
        <v>17</v>
      </c>
      <c r="I51" s="73">
        <v>0</v>
      </c>
      <c r="J51" s="73">
        <v>0</v>
      </c>
      <c r="K51" s="73">
        <v>0</v>
      </c>
      <c r="L51" s="73">
        <v>0</v>
      </c>
      <c r="M51" s="73">
        <v>0</v>
      </c>
      <c r="N51" s="73">
        <v>0</v>
      </c>
      <c r="O51" s="73">
        <v>0</v>
      </c>
      <c r="P51" s="73">
        <v>0</v>
      </c>
      <c r="Q51" s="73">
        <v>0</v>
      </c>
      <c r="R51" s="73">
        <v>9.7301440447000002E-3</v>
      </c>
      <c r="S51" s="73">
        <v>3.8832245927999998E-2</v>
      </c>
      <c r="T51" s="73">
        <v>8.7190073599999998E-4</v>
      </c>
      <c r="U51" s="73">
        <v>8.9769307508473332E-3</v>
      </c>
      <c r="V51" s="73">
        <v>6.0453269999999997E-5</v>
      </c>
      <c r="W51" s="73">
        <v>7.8443454999999995E-4</v>
      </c>
      <c r="X51" s="73">
        <v>6.1720653800000002E-3</v>
      </c>
      <c r="Y51" s="73">
        <v>8.8739256099999997E-3</v>
      </c>
      <c r="Z51" s="73">
        <v>7.7584300000000002E-3</v>
      </c>
      <c r="AA51" s="73">
        <v>6.8628260000000007E-3</v>
      </c>
      <c r="AB51" s="73">
        <v>3.4495333600000001E-3</v>
      </c>
      <c r="AC51" s="73">
        <v>2.7240941200000002E-3</v>
      </c>
      <c r="AD51" s="73">
        <v>4.9027029199999999E-3</v>
      </c>
      <c r="AE51" s="73">
        <v>5.0754191099999998E-3</v>
      </c>
      <c r="AF51" s="73">
        <v>1.3755227759999999E-2</v>
      </c>
      <c r="AG51" s="73">
        <v>1.2475919930000001E-2</v>
      </c>
    </row>
    <row r="52" spans="1:33" ht="14.25" x14ac:dyDescent="0.2">
      <c r="A52" s="79" t="s">
        <v>464</v>
      </c>
      <c r="B52" s="79" t="s">
        <v>11</v>
      </c>
      <c r="C52" s="79" t="s">
        <v>12</v>
      </c>
      <c r="D52" s="79" t="s">
        <v>13</v>
      </c>
      <c r="E52" s="79" t="s">
        <v>14</v>
      </c>
      <c r="F52" s="79" t="s">
        <v>44</v>
      </c>
      <c r="G52" s="79" t="s">
        <v>61</v>
      </c>
      <c r="H52" s="91" t="s">
        <v>17</v>
      </c>
      <c r="I52" s="73">
        <v>8.6758513299999996E-3</v>
      </c>
      <c r="J52" s="73">
        <v>0</v>
      </c>
      <c r="K52" s="73">
        <v>0</v>
      </c>
      <c r="L52" s="73">
        <v>0</v>
      </c>
      <c r="M52" s="73">
        <v>0</v>
      </c>
      <c r="N52" s="73">
        <v>3.1049033786999997E-3</v>
      </c>
      <c r="O52" s="73">
        <v>4.9786792983999998E-3</v>
      </c>
      <c r="P52" s="73">
        <v>0</v>
      </c>
      <c r="Q52" s="73">
        <v>0</v>
      </c>
      <c r="R52" s="73">
        <v>0</v>
      </c>
      <c r="S52" s="73">
        <v>1.7257541420999999E-3</v>
      </c>
      <c r="T52" s="73">
        <v>0</v>
      </c>
      <c r="U52" s="73">
        <v>0</v>
      </c>
      <c r="V52" s="73">
        <v>0</v>
      </c>
      <c r="W52" s="73">
        <v>0</v>
      </c>
      <c r="X52" s="73">
        <v>0</v>
      </c>
      <c r="Y52" s="73">
        <v>5.2532381599999997E-3</v>
      </c>
      <c r="Z52" s="73">
        <v>5.1193141200000011E-3</v>
      </c>
      <c r="AA52" s="73">
        <v>0</v>
      </c>
      <c r="AB52" s="73">
        <v>0</v>
      </c>
      <c r="AC52" s="73">
        <v>0</v>
      </c>
      <c r="AD52" s="73">
        <v>0</v>
      </c>
      <c r="AE52" s="73">
        <v>0</v>
      </c>
      <c r="AF52" s="73">
        <v>0</v>
      </c>
      <c r="AG52" s="73">
        <v>0</v>
      </c>
    </row>
    <row r="53" spans="1:33" ht="14.25" x14ac:dyDescent="0.2">
      <c r="A53" s="79" t="s">
        <v>464</v>
      </c>
      <c r="B53" s="79" t="s">
        <v>11</v>
      </c>
      <c r="C53" s="79" t="s">
        <v>12</v>
      </c>
      <c r="D53" s="79" t="s">
        <v>13</v>
      </c>
      <c r="E53" s="79" t="s">
        <v>14</v>
      </c>
      <c r="F53" s="79" t="s">
        <v>44</v>
      </c>
      <c r="G53" s="79" t="s">
        <v>62</v>
      </c>
      <c r="H53" s="91" t="s">
        <v>17</v>
      </c>
      <c r="I53" s="73">
        <v>0</v>
      </c>
      <c r="J53" s="73">
        <v>0</v>
      </c>
      <c r="K53" s="73">
        <v>0</v>
      </c>
      <c r="L53" s="73">
        <v>0</v>
      </c>
      <c r="M53" s="73">
        <v>0</v>
      </c>
      <c r="N53" s="73">
        <v>2.4389771684E-2</v>
      </c>
      <c r="O53" s="73">
        <v>1.8925969301E-2</v>
      </c>
      <c r="P53" s="73">
        <v>1.6089484439999999E-2</v>
      </c>
      <c r="Q53" s="73">
        <v>5.3730238453999997E-2</v>
      </c>
      <c r="R53" s="73">
        <v>0</v>
      </c>
      <c r="S53" s="73">
        <v>0</v>
      </c>
      <c r="T53" s="73">
        <v>0</v>
      </c>
      <c r="U53" s="73">
        <v>0</v>
      </c>
      <c r="V53" s="73">
        <v>0</v>
      </c>
      <c r="W53" s="73">
        <v>0</v>
      </c>
      <c r="X53" s="73">
        <v>0</v>
      </c>
      <c r="Y53" s="73">
        <v>0</v>
      </c>
      <c r="Z53" s="73">
        <v>0</v>
      </c>
      <c r="AA53" s="73">
        <v>0</v>
      </c>
      <c r="AB53" s="73">
        <v>0</v>
      </c>
      <c r="AC53" s="73">
        <v>0</v>
      </c>
      <c r="AD53" s="73">
        <v>0</v>
      </c>
      <c r="AE53" s="73">
        <v>0</v>
      </c>
      <c r="AF53" s="73">
        <v>0</v>
      </c>
      <c r="AG53" s="73">
        <v>0</v>
      </c>
    </row>
    <row r="54" spans="1:33" ht="14.25" x14ac:dyDescent="0.2">
      <c r="A54" s="79" t="s">
        <v>464</v>
      </c>
      <c r="B54" s="79" t="s">
        <v>11</v>
      </c>
      <c r="C54" s="79" t="s">
        <v>12</v>
      </c>
      <c r="D54" s="79" t="s">
        <v>13</v>
      </c>
      <c r="E54" s="79" t="s">
        <v>14</v>
      </c>
      <c r="F54" s="79" t="s">
        <v>44</v>
      </c>
      <c r="G54" s="79" t="s">
        <v>65</v>
      </c>
      <c r="H54" s="91" t="s">
        <v>17</v>
      </c>
      <c r="I54" s="73">
        <v>0</v>
      </c>
      <c r="J54" s="73">
        <v>0</v>
      </c>
      <c r="K54" s="73">
        <v>0</v>
      </c>
      <c r="L54" s="73">
        <v>0</v>
      </c>
      <c r="M54" s="73">
        <v>0</v>
      </c>
      <c r="N54" s="73">
        <v>0</v>
      </c>
      <c r="O54" s="73">
        <v>0</v>
      </c>
      <c r="P54" s="73">
        <v>0</v>
      </c>
      <c r="Q54" s="73">
        <v>0</v>
      </c>
      <c r="R54" s="73">
        <v>0</v>
      </c>
      <c r="S54" s="73">
        <v>0</v>
      </c>
      <c r="T54" s="73">
        <v>0</v>
      </c>
      <c r="U54" s="73">
        <v>0</v>
      </c>
      <c r="V54" s="73">
        <v>0</v>
      </c>
      <c r="W54" s="73">
        <v>0</v>
      </c>
      <c r="X54" s="73">
        <v>0</v>
      </c>
      <c r="Y54" s="73">
        <v>0</v>
      </c>
      <c r="Z54" s="73">
        <v>0</v>
      </c>
      <c r="AA54" s="73">
        <v>0</v>
      </c>
      <c r="AB54" s="73">
        <v>0</v>
      </c>
      <c r="AC54" s="73">
        <v>0</v>
      </c>
      <c r="AD54" s="73">
        <v>7.8414684509136058E-3</v>
      </c>
      <c r="AE54" s="73">
        <v>1.3970227775122399E-2</v>
      </c>
      <c r="AF54" s="73">
        <v>1.6121076860031079E-2</v>
      </c>
      <c r="AG54" s="73">
        <v>0.10425421229720691</v>
      </c>
    </row>
    <row r="55" spans="1:33" ht="14.25" x14ac:dyDescent="0.2">
      <c r="A55" s="79" t="s">
        <v>464</v>
      </c>
      <c r="B55" s="79" t="s">
        <v>11</v>
      </c>
      <c r="C55" s="79" t="s">
        <v>12</v>
      </c>
      <c r="D55" s="79" t="s">
        <v>13</v>
      </c>
      <c r="E55" s="79" t="s">
        <v>14</v>
      </c>
      <c r="F55" s="79" t="s">
        <v>44</v>
      </c>
      <c r="G55" s="79" t="s">
        <v>545</v>
      </c>
      <c r="H55" s="91" t="s">
        <v>17</v>
      </c>
      <c r="I55" s="73">
        <v>0</v>
      </c>
      <c r="J55" s="73">
        <v>0</v>
      </c>
      <c r="K55" s="73">
        <v>0</v>
      </c>
      <c r="L55" s="73">
        <v>0</v>
      </c>
      <c r="M55" s="73">
        <v>0</v>
      </c>
      <c r="N55" s="73">
        <v>0</v>
      </c>
      <c r="O55" s="73">
        <v>0</v>
      </c>
      <c r="P55" s="73">
        <v>0</v>
      </c>
      <c r="Q55" s="73">
        <v>0</v>
      </c>
      <c r="R55" s="73">
        <v>0</v>
      </c>
      <c r="S55" s="73">
        <v>1.7764088686070155E-7</v>
      </c>
      <c r="T55" s="73">
        <v>1.1953376169637265E-7</v>
      </c>
      <c r="U55" s="73">
        <v>2.7556853078716809E-7</v>
      </c>
      <c r="V55" s="73">
        <v>8.8111610252483644E-6</v>
      </c>
      <c r="W55" s="73">
        <v>1.0776852558548373E-5</v>
      </c>
      <c r="X55" s="73">
        <v>1.7524908784196575E-5</v>
      </c>
      <c r="Y55" s="73">
        <v>6.7702574047449424E-5</v>
      </c>
      <c r="Z55" s="73">
        <v>5.0891001405418924E-5</v>
      </c>
      <c r="AA55" s="73">
        <v>7.4188519366869473E-5</v>
      </c>
      <c r="AB55" s="73">
        <v>1.3584009227606624E-4</v>
      </c>
      <c r="AC55" s="73">
        <v>1.1898898942440264E-4</v>
      </c>
      <c r="AD55" s="73">
        <v>8.8311905245168405E-5</v>
      </c>
      <c r="AE55" s="73">
        <v>1.6218432132520438E-4</v>
      </c>
      <c r="AF55" s="73">
        <v>2.9241930588541127E-4</v>
      </c>
      <c r="AG55" s="73">
        <v>1.4082035502389632E-4</v>
      </c>
    </row>
    <row r="56" spans="1:33" ht="14.25" x14ac:dyDescent="0.2">
      <c r="A56" s="79" t="s">
        <v>464</v>
      </c>
      <c r="B56" s="79" t="s">
        <v>11</v>
      </c>
      <c r="C56" s="79" t="s">
        <v>12</v>
      </c>
      <c r="D56" s="79" t="s">
        <v>13</v>
      </c>
      <c r="E56" s="79" t="s">
        <v>14</v>
      </c>
      <c r="F56" s="79" t="s">
        <v>44</v>
      </c>
      <c r="G56" s="79" t="s">
        <v>67</v>
      </c>
      <c r="H56" s="91" t="s">
        <v>17</v>
      </c>
      <c r="I56" s="73">
        <v>1.755266684E-3</v>
      </c>
      <c r="J56" s="73">
        <v>5.7771839999999999E-6</v>
      </c>
      <c r="K56" s="73">
        <v>1.6066933299999999E-3</v>
      </c>
      <c r="L56" s="73">
        <v>3.0327293020000002E-3</v>
      </c>
      <c r="M56" s="73">
        <v>3.5681886326999999E-3</v>
      </c>
      <c r="N56" s="73">
        <v>3.3838424739000002E-3</v>
      </c>
      <c r="O56" s="73">
        <v>2.8844315678000004E-3</v>
      </c>
      <c r="P56" s="73">
        <v>2.5318508879999999E-3</v>
      </c>
      <c r="Q56" s="73">
        <v>1.4290965040000001E-3</v>
      </c>
      <c r="R56" s="73">
        <v>5.0900265413999996E-3</v>
      </c>
      <c r="S56" s="73">
        <v>2.3864933845999998E-3</v>
      </c>
      <c r="T56" s="73">
        <v>1.095071483E-3</v>
      </c>
      <c r="U56" s="73">
        <v>0</v>
      </c>
      <c r="V56" s="73">
        <v>0</v>
      </c>
      <c r="W56" s="73">
        <v>0</v>
      </c>
      <c r="X56" s="73">
        <v>0</v>
      </c>
      <c r="Y56" s="73">
        <v>0</v>
      </c>
      <c r="Z56" s="73">
        <v>0</v>
      </c>
      <c r="AA56" s="73">
        <v>0</v>
      </c>
      <c r="AB56" s="73">
        <v>0</v>
      </c>
      <c r="AC56" s="73">
        <v>0</v>
      </c>
      <c r="AD56" s="73">
        <v>0</v>
      </c>
      <c r="AE56" s="73">
        <v>0</v>
      </c>
      <c r="AF56" s="73">
        <v>0</v>
      </c>
      <c r="AG56" s="73">
        <v>0</v>
      </c>
    </row>
    <row r="57" spans="1:33" ht="14.25" x14ac:dyDescent="0.2">
      <c r="A57" s="79" t="s">
        <v>464</v>
      </c>
      <c r="B57" s="79" t="s">
        <v>11</v>
      </c>
      <c r="C57" s="79" t="s">
        <v>12</v>
      </c>
      <c r="D57" s="79" t="s">
        <v>13</v>
      </c>
      <c r="E57" s="79" t="s">
        <v>14</v>
      </c>
      <c r="F57" s="79" t="s">
        <v>44</v>
      </c>
      <c r="G57" s="79" t="s">
        <v>619</v>
      </c>
      <c r="H57" s="91" t="s">
        <v>17</v>
      </c>
      <c r="I57" s="73">
        <v>0</v>
      </c>
      <c r="J57" s="73">
        <v>0</v>
      </c>
      <c r="K57" s="73">
        <v>0</v>
      </c>
      <c r="L57" s="73">
        <v>0</v>
      </c>
      <c r="M57" s="73">
        <v>0</v>
      </c>
      <c r="N57" s="73">
        <v>0</v>
      </c>
      <c r="O57" s="73">
        <v>0</v>
      </c>
      <c r="P57" s="73">
        <v>0</v>
      </c>
      <c r="Q57" s="73">
        <v>0</v>
      </c>
      <c r="R57" s="73">
        <v>0</v>
      </c>
      <c r="S57" s="73">
        <v>0</v>
      </c>
      <c r="T57" s="73">
        <v>0</v>
      </c>
      <c r="U57" s="73">
        <v>0</v>
      </c>
      <c r="V57" s="73">
        <v>0</v>
      </c>
      <c r="W57" s="73">
        <v>0</v>
      </c>
      <c r="X57" s="73">
        <v>0</v>
      </c>
      <c r="Y57" s="73">
        <v>0</v>
      </c>
      <c r="Z57" s="73">
        <v>0</v>
      </c>
      <c r="AA57" s="73">
        <v>0</v>
      </c>
      <c r="AB57" s="73">
        <v>0</v>
      </c>
      <c r="AC57" s="73">
        <v>0</v>
      </c>
      <c r="AD57" s="73">
        <v>0</v>
      </c>
      <c r="AE57" s="73">
        <v>0</v>
      </c>
      <c r="AF57" s="73">
        <v>0</v>
      </c>
      <c r="AG57" s="73">
        <v>9.1774377420667007E-4</v>
      </c>
    </row>
    <row r="58" spans="1:33" ht="14.25" x14ac:dyDescent="0.2">
      <c r="A58" s="79" t="s">
        <v>464</v>
      </c>
      <c r="B58" s="79" t="s">
        <v>11</v>
      </c>
      <c r="C58" s="79" t="s">
        <v>12</v>
      </c>
      <c r="D58" s="79" t="s">
        <v>13</v>
      </c>
      <c r="E58" s="79" t="s">
        <v>14</v>
      </c>
      <c r="F58" s="79" t="s">
        <v>44</v>
      </c>
      <c r="G58" s="79" t="s">
        <v>620</v>
      </c>
      <c r="H58" s="91" t="s">
        <v>17</v>
      </c>
      <c r="I58" s="73">
        <v>0</v>
      </c>
      <c r="J58" s="73">
        <v>0</v>
      </c>
      <c r="K58" s="73">
        <v>0</v>
      </c>
      <c r="L58" s="73">
        <v>0</v>
      </c>
      <c r="M58" s="73">
        <v>0</v>
      </c>
      <c r="N58" s="73">
        <v>0</v>
      </c>
      <c r="O58" s="73">
        <v>0</v>
      </c>
      <c r="P58" s="73">
        <v>0</v>
      </c>
      <c r="Q58" s="73">
        <v>0</v>
      </c>
      <c r="R58" s="73">
        <v>0</v>
      </c>
      <c r="S58" s="73">
        <v>0</v>
      </c>
      <c r="T58" s="73">
        <v>0</v>
      </c>
      <c r="U58" s="73">
        <v>0</v>
      </c>
      <c r="V58" s="73">
        <v>0</v>
      </c>
      <c r="W58" s="73">
        <v>0</v>
      </c>
      <c r="X58" s="73">
        <v>0</v>
      </c>
      <c r="Y58" s="73">
        <v>0</v>
      </c>
      <c r="Z58" s="73">
        <v>0</v>
      </c>
      <c r="AA58" s="73">
        <v>0</v>
      </c>
      <c r="AB58" s="73">
        <v>0</v>
      </c>
      <c r="AC58" s="73">
        <v>0</v>
      </c>
      <c r="AD58" s="73">
        <v>0</v>
      </c>
      <c r="AE58" s="73">
        <v>0</v>
      </c>
      <c r="AF58" s="73">
        <v>0</v>
      </c>
      <c r="AG58" s="73">
        <v>1.9047512294855402E-4</v>
      </c>
    </row>
    <row r="59" spans="1:33" ht="14.25" x14ac:dyDescent="0.2">
      <c r="A59" s="79" t="s">
        <v>464</v>
      </c>
      <c r="B59" s="79" t="s">
        <v>11</v>
      </c>
      <c r="C59" s="79" t="s">
        <v>12</v>
      </c>
      <c r="D59" s="79" t="s">
        <v>13</v>
      </c>
      <c r="E59" s="79" t="s">
        <v>14</v>
      </c>
      <c r="F59" s="79" t="s">
        <v>44</v>
      </c>
      <c r="G59" s="79" t="s">
        <v>69</v>
      </c>
      <c r="H59" s="91" t="s">
        <v>17</v>
      </c>
      <c r="I59" s="73">
        <v>3.6867510921193017E-7</v>
      </c>
      <c r="J59" s="73">
        <v>7.8427898424595269E-8</v>
      </c>
      <c r="K59" s="73">
        <v>1.3476041901310498E-7</v>
      </c>
      <c r="L59" s="73">
        <v>2.3513870601655029E-8</v>
      </c>
      <c r="M59" s="73">
        <v>4.8868941661157513E-8</v>
      </c>
      <c r="N59" s="73">
        <v>2.3836671851896416E-7</v>
      </c>
      <c r="O59" s="73">
        <v>1.3018325584689741E-6</v>
      </c>
      <c r="P59" s="73">
        <v>9.0719033262882916E-7</v>
      </c>
      <c r="Q59" s="73">
        <v>9.4407901749444892E-7</v>
      </c>
      <c r="R59" s="73">
        <v>5.6551036866685215E-7</v>
      </c>
      <c r="S59" s="73">
        <v>1.8003681262069711E-7</v>
      </c>
      <c r="T59" s="73">
        <v>2.9011106071302395E-7</v>
      </c>
      <c r="U59" s="73">
        <v>5.6397580704356389E-7</v>
      </c>
      <c r="V59" s="73">
        <v>4.0628092216454965E-6</v>
      </c>
      <c r="W59" s="73">
        <v>1.68458898024689E-6</v>
      </c>
      <c r="X59" s="73">
        <v>1.748227284128563E-6</v>
      </c>
      <c r="Y59" s="73">
        <v>4.0340424965149247E-6</v>
      </c>
      <c r="Z59" s="73">
        <v>3.441246358737526E-6</v>
      </c>
      <c r="AA59" s="73">
        <v>2.8189377547269357E-6</v>
      </c>
      <c r="AB59" s="73">
        <v>3.5040162278924648E-6</v>
      </c>
      <c r="AC59" s="73">
        <v>2.1177530594369182E-6</v>
      </c>
      <c r="AD59" s="73">
        <v>9.4371406147985543E-7</v>
      </c>
      <c r="AE59" s="73">
        <v>2.1904502367869806E-7</v>
      </c>
      <c r="AF59" s="73">
        <v>1.6252651481199131E-6</v>
      </c>
      <c r="AG59" s="73">
        <v>2.1865183566982294E-6</v>
      </c>
    </row>
    <row r="60" spans="1:33" ht="14.25" x14ac:dyDescent="0.2">
      <c r="A60" s="79" t="s">
        <v>464</v>
      </c>
      <c r="B60" s="79" t="s">
        <v>11</v>
      </c>
      <c r="C60" s="79" t="s">
        <v>12</v>
      </c>
      <c r="D60" s="79" t="s">
        <v>13</v>
      </c>
      <c r="E60" s="79" t="s">
        <v>14</v>
      </c>
      <c r="F60" s="79" t="s">
        <v>44</v>
      </c>
      <c r="G60" s="79" t="s">
        <v>70</v>
      </c>
      <c r="H60" s="91" t="s">
        <v>17</v>
      </c>
      <c r="I60" s="73">
        <v>0</v>
      </c>
      <c r="J60" s="73">
        <v>0</v>
      </c>
      <c r="K60" s="73">
        <v>0</v>
      </c>
      <c r="L60" s="73">
        <v>0</v>
      </c>
      <c r="M60" s="73">
        <v>0</v>
      </c>
      <c r="N60" s="73">
        <v>0</v>
      </c>
      <c r="O60" s="73">
        <v>0</v>
      </c>
      <c r="P60" s="73">
        <v>0</v>
      </c>
      <c r="Q60" s="73">
        <v>0</v>
      </c>
      <c r="R60" s="73">
        <v>0</v>
      </c>
      <c r="S60" s="73">
        <v>0</v>
      </c>
      <c r="T60" s="73">
        <v>0</v>
      </c>
      <c r="U60" s="73">
        <v>6.1117162960839392E-3</v>
      </c>
      <c r="V60" s="73">
        <v>7.2619400281787282E-3</v>
      </c>
      <c r="W60" s="73">
        <v>5.6748545481641998E-3</v>
      </c>
      <c r="X60" s="73">
        <v>6.734282784365094E-3</v>
      </c>
      <c r="Y60" s="73">
        <v>6.8114835825653251E-3</v>
      </c>
      <c r="Z60" s="73">
        <v>1.0078790566959231E-3</v>
      </c>
      <c r="AA60" s="73">
        <v>0</v>
      </c>
      <c r="AB60" s="73">
        <v>0</v>
      </c>
      <c r="AC60" s="73">
        <v>0</v>
      </c>
      <c r="AD60" s="73">
        <v>0</v>
      </c>
      <c r="AE60" s="73">
        <v>0</v>
      </c>
      <c r="AF60" s="73">
        <v>0</v>
      </c>
      <c r="AG60" s="73">
        <v>0</v>
      </c>
    </row>
    <row r="61" spans="1:33" ht="14.25" x14ac:dyDescent="0.2">
      <c r="A61" s="79" t="s">
        <v>464</v>
      </c>
      <c r="B61" s="79" t="s">
        <v>11</v>
      </c>
      <c r="C61" s="79" t="s">
        <v>12</v>
      </c>
      <c r="D61" s="79" t="s">
        <v>13</v>
      </c>
      <c r="E61" s="79" t="s">
        <v>14</v>
      </c>
      <c r="F61" s="79" t="s">
        <v>44</v>
      </c>
      <c r="G61" s="79" t="s">
        <v>72</v>
      </c>
      <c r="H61" s="91" t="s">
        <v>17</v>
      </c>
      <c r="I61" s="73">
        <v>0.11948148824</v>
      </c>
      <c r="J61" s="73">
        <v>5.0645208589999997E-2</v>
      </c>
      <c r="K61" s="73">
        <v>8.1111105239999995E-2</v>
      </c>
      <c r="L61" s="73">
        <v>0.15407986837000001</v>
      </c>
      <c r="M61" s="73">
        <v>0.15398656100999999</v>
      </c>
      <c r="N61" s="73">
        <v>0.16760361946999999</v>
      </c>
      <c r="O61" s="73">
        <v>0.15660162003</v>
      </c>
      <c r="P61" s="73">
        <v>0.14026918606</v>
      </c>
      <c r="Q61" s="73">
        <v>0.13827349917000001</v>
      </c>
      <c r="R61" s="73">
        <v>6.5171197774000003E-2</v>
      </c>
      <c r="S61" s="73">
        <v>3.0687704906999999E-3</v>
      </c>
      <c r="T61" s="73">
        <v>8.9846029662000004E-2</v>
      </c>
      <c r="U61" s="73">
        <v>7.6414287100000002E-3</v>
      </c>
      <c r="V61" s="73">
        <v>1.055156894E-2</v>
      </c>
      <c r="W61" s="73">
        <v>1.2230566090000001E-2</v>
      </c>
      <c r="X61" s="73">
        <v>1.035162014E-2</v>
      </c>
      <c r="Y61" s="73">
        <v>1.8012002329999999E-2</v>
      </c>
      <c r="Z61" s="73">
        <v>1.9622839850000001E-2</v>
      </c>
      <c r="AA61" s="73">
        <v>1.8240849980000001E-2</v>
      </c>
      <c r="AB61" s="73">
        <v>2.0480693100000003E-2</v>
      </c>
      <c r="AC61" s="73">
        <v>1.6600072209999997E-2</v>
      </c>
      <c r="AD61" s="73">
        <v>1.8012523030000002E-2</v>
      </c>
      <c r="AE61" s="73">
        <v>2.1884500300000002E-2</v>
      </c>
      <c r="AF61" s="73">
        <v>2.2872528550000003E-2</v>
      </c>
      <c r="AG61" s="73">
        <v>2.194365182E-2</v>
      </c>
    </row>
    <row r="62" spans="1:33" ht="14.25" x14ac:dyDescent="0.2">
      <c r="A62" s="79" t="s">
        <v>464</v>
      </c>
      <c r="B62" s="79" t="s">
        <v>11</v>
      </c>
      <c r="C62" s="79" t="s">
        <v>12</v>
      </c>
      <c r="D62" s="79" t="s">
        <v>13</v>
      </c>
      <c r="E62" s="79" t="s">
        <v>14</v>
      </c>
      <c r="F62" s="79" t="s">
        <v>44</v>
      </c>
      <c r="G62" s="79" t="s">
        <v>75</v>
      </c>
      <c r="H62" s="91" t="s">
        <v>17</v>
      </c>
      <c r="I62" s="73">
        <v>1.427910403E-2</v>
      </c>
      <c r="J62" s="73">
        <v>0</v>
      </c>
      <c r="K62" s="73">
        <v>0</v>
      </c>
      <c r="L62" s="73">
        <v>0</v>
      </c>
      <c r="M62" s="73">
        <v>0</v>
      </c>
      <c r="N62" s="73">
        <v>1.8211153938000001E-2</v>
      </c>
      <c r="O62" s="73">
        <v>1.8453647573000002E-2</v>
      </c>
      <c r="P62" s="73">
        <v>1.517028208E-2</v>
      </c>
      <c r="Q62" s="73">
        <v>1.492737553E-2</v>
      </c>
      <c r="R62" s="73">
        <v>1.3190571445E-2</v>
      </c>
      <c r="S62" s="73">
        <v>7.2951380571999996E-3</v>
      </c>
      <c r="T62" s="73">
        <v>4.8028177430000001E-3</v>
      </c>
      <c r="U62" s="73">
        <v>0</v>
      </c>
      <c r="V62" s="73">
        <v>0</v>
      </c>
      <c r="W62" s="73">
        <v>0</v>
      </c>
      <c r="X62" s="73">
        <v>0</v>
      </c>
      <c r="Y62" s="73">
        <v>2.4574436499999997E-3</v>
      </c>
      <c r="Z62" s="73">
        <v>2.30883587E-3</v>
      </c>
      <c r="AA62" s="73">
        <v>2.1324227099999999E-3</v>
      </c>
      <c r="AB62" s="73">
        <v>2.0025601299999999E-3</v>
      </c>
      <c r="AC62" s="73">
        <v>2.0140675999999998E-3</v>
      </c>
      <c r="AD62" s="73">
        <v>1.83812307E-3</v>
      </c>
      <c r="AE62" s="73">
        <v>1.46988403E-3</v>
      </c>
      <c r="AF62" s="73">
        <v>1.8127649799999999E-3</v>
      </c>
      <c r="AG62" s="73">
        <v>1.3322630199999999E-3</v>
      </c>
    </row>
    <row r="63" spans="1:33" ht="14.25" x14ac:dyDescent="0.2">
      <c r="A63" s="79" t="s">
        <v>464</v>
      </c>
      <c r="B63" s="79" t="s">
        <v>11</v>
      </c>
      <c r="C63" s="79" t="s">
        <v>12</v>
      </c>
      <c r="D63" s="79" t="s">
        <v>13</v>
      </c>
      <c r="E63" s="79" t="s">
        <v>14</v>
      </c>
      <c r="F63" s="79" t="s">
        <v>44</v>
      </c>
      <c r="G63" s="79" t="s">
        <v>546</v>
      </c>
      <c r="H63" s="91" t="s">
        <v>17</v>
      </c>
      <c r="I63" s="73">
        <v>0</v>
      </c>
      <c r="J63" s="73">
        <v>0</v>
      </c>
      <c r="K63" s="73">
        <v>0</v>
      </c>
      <c r="L63" s="73">
        <v>0</v>
      </c>
      <c r="M63" s="73">
        <v>0</v>
      </c>
      <c r="N63" s="73">
        <v>0</v>
      </c>
      <c r="O63" s="73">
        <v>0</v>
      </c>
      <c r="P63" s="73">
        <v>0</v>
      </c>
      <c r="Q63" s="73">
        <v>0</v>
      </c>
      <c r="R63" s="73">
        <v>0</v>
      </c>
      <c r="S63" s="73">
        <v>6.5709115354311807E-8</v>
      </c>
      <c r="T63" s="73">
        <v>4.1731443858055847E-8</v>
      </c>
      <c r="U63" s="73">
        <v>2.4886904170686095E-7</v>
      </c>
      <c r="V63" s="73">
        <v>7.9314187375634553E-6</v>
      </c>
      <c r="W63" s="73">
        <v>2.8458479234917689E-6</v>
      </c>
      <c r="X63" s="73">
        <v>2.2833461324412485E-6</v>
      </c>
      <c r="Y63" s="73">
        <v>6.3140266250542206E-6</v>
      </c>
      <c r="Z63" s="73">
        <v>6.8000166860784605E-6</v>
      </c>
      <c r="AA63" s="73">
        <v>5.8628077439014165E-6</v>
      </c>
      <c r="AB63" s="73">
        <v>1.0233647707341707E-5</v>
      </c>
      <c r="AC63" s="73">
        <v>4.6814155807537551E-6</v>
      </c>
      <c r="AD63" s="73">
        <v>3.0614549716012423E-6</v>
      </c>
      <c r="AE63" s="73">
        <v>1.0741548600039488E-6</v>
      </c>
      <c r="AF63" s="73">
        <v>1.1304146557656573E-5</v>
      </c>
      <c r="AG63" s="73">
        <v>2.1121401506096813E-5</v>
      </c>
    </row>
    <row r="64" spans="1:33" ht="14.25" x14ac:dyDescent="0.2">
      <c r="A64" s="79" t="s">
        <v>464</v>
      </c>
      <c r="B64" s="79" t="s">
        <v>11</v>
      </c>
      <c r="C64" s="79" t="s">
        <v>12</v>
      </c>
      <c r="D64" s="79" t="s">
        <v>13</v>
      </c>
      <c r="E64" s="79" t="s">
        <v>14</v>
      </c>
      <c r="F64" s="79" t="s">
        <v>44</v>
      </c>
      <c r="G64" s="79" t="s">
        <v>78</v>
      </c>
      <c r="H64" s="91" t="s">
        <v>17</v>
      </c>
      <c r="I64" s="73">
        <v>9.1472524799877234E-7</v>
      </c>
      <c r="J64" s="73">
        <v>3.3842264296224872E-6</v>
      </c>
      <c r="K64" s="73">
        <v>1.171991496120764E-7</v>
      </c>
      <c r="L64" s="73">
        <v>0</v>
      </c>
      <c r="M64" s="73">
        <v>4.6382081883627895E-8</v>
      </c>
      <c r="N64" s="73">
        <v>6.8627870542738163E-8</v>
      </c>
      <c r="O64" s="73">
        <v>0</v>
      </c>
      <c r="P64" s="73">
        <v>0</v>
      </c>
      <c r="Q64" s="73">
        <v>0</v>
      </c>
      <c r="R64" s="73">
        <v>3.4579390540921893E-6</v>
      </c>
      <c r="S64" s="73">
        <v>1.8364573923645868E-6</v>
      </c>
      <c r="T64" s="73">
        <v>9.3471152097801589E-7</v>
      </c>
      <c r="U64" s="73">
        <v>3.0469696348389438E-6</v>
      </c>
      <c r="V64" s="73">
        <v>2.154018194771878E-5</v>
      </c>
      <c r="W64" s="73">
        <v>1.5813000939602701E-5</v>
      </c>
      <c r="X64" s="73">
        <v>2.0004047248190973E-5</v>
      </c>
      <c r="Y64" s="73">
        <v>3.4693089235397671E-5</v>
      </c>
      <c r="Z64" s="73">
        <v>2.7404701944449635E-5</v>
      </c>
      <c r="AA64" s="73">
        <v>2.7975000646259012E-5</v>
      </c>
      <c r="AB64" s="73">
        <v>7.5708842469092658E-5</v>
      </c>
      <c r="AC64" s="73">
        <v>4.338974879418705E-5</v>
      </c>
      <c r="AD64" s="73">
        <v>2.7343479851925731E-5</v>
      </c>
      <c r="AE64" s="73">
        <v>3.226358829842179E-5</v>
      </c>
      <c r="AF64" s="73">
        <v>3.5523060490126226E-5</v>
      </c>
      <c r="AG64" s="73">
        <v>5.7881966296124669E-5</v>
      </c>
    </row>
    <row r="65" spans="1:33" ht="14.25" x14ac:dyDescent="0.2">
      <c r="A65" s="79" t="s">
        <v>464</v>
      </c>
      <c r="B65" s="79" t="s">
        <v>11</v>
      </c>
      <c r="C65" s="79" t="s">
        <v>12</v>
      </c>
      <c r="D65" s="79" t="s">
        <v>13</v>
      </c>
      <c r="E65" s="79" t="s">
        <v>14</v>
      </c>
      <c r="F65" s="79" t="s">
        <v>44</v>
      </c>
      <c r="G65" s="79" t="s">
        <v>79</v>
      </c>
      <c r="H65" s="91" t="s">
        <v>17</v>
      </c>
      <c r="I65" s="73">
        <v>1.6405545898</v>
      </c>
      <c r="J65" s="73">
        <v>2.2714557348</v>
      </c>
      <c r="K65" s="73">
        <v>1.5789578181999999</v>
      </c>
      <c r="L65" s="73">
        <v>1.5197197414000001</v>
      </c>
      <c r="M65" s="73">
        <v>1.0935701101999999</v>
      </c>
      <c r="N65" s="73">
        <v>0.99842303719000003</v>
      </c>
      <c r="O65" s="73">
        <v>0.95260040429000004</v>
      </c>
      <c r="P65" s="73">
        <v>0.96292528639999997</v>
      </c>
      <c r="Q65" s="73">
        <v>0.82247479440000004</v>
      </c>
      <c r="R65" s="73">
        <v>0.86056441010999996</v>
      </c>
      <c r="S65" s="73">
        <v>0.72828276092999999</v>
      </c>
      <c r="T65" s="73">
        <v>0.84617210461100001</v>
      </c>
      <c r="U65" s="73">
        <v>1.6958595661590292</v>
      </c>
      <c r="V65" s="73">
        <v>1.5025725341175322</v>
      </c>
      <c r="W65" s="73">
        <v>1.502980193636654</v>
      </c>
      <c r="X65" s="73">
        <v>1.1587871069392126</v>
      </c>
      <c r="Y65" s="73">
        <v>1.1641651182592312</v>
      </c>
      <c r="Z65" s="73">
        <v>1.0975272251898385</v>
      </c>
      <c r="AA65" s="73">
        <v>1.186891856771668</v>
      </c>
      <c r="AB65" s="73">
        <v>1.8399425768249658</v>
      </c>
      <c r="AC65" s="73">
        <v>1.6112458669983123</v>
      </c>
      <c r="AD65" s="73">
        <v>1.4780910242008032</v>
      </c>
      <c r="AE65" s="73">
        <v>1.5726114344065394</v>
      </c>
      <c r="AF65" s="73">
        <v>1.7232079212548601</v>
      </c>
      <c r="AG65" s="73">
        <v>1.875282874991963</v>
      </c>
    </row>
    <row r="66" spans="1:33" ht="14.25" x14ac:dyDescent="0.2">
      <c r="A66" s="79" t="s">
        <v>464</v>
      </c>
      <c r="B66" s="79" t="s">
        <v>11</v>
      </c>
      <c r="C66" s="79" t="s">
        <v>12</v>
      </c>
      <c r="D66" s="79" t="s">
        <v>13</v>
      </c>
      <c r="E66" s="79" t="s">
        <v>14</v>
      </c>
      <c r="F66" s="79" t="s">
        <v>44</v>
      </c>
      <c r="G66" s="79" t="s">
        <v>80</v>
      </c>
      <c r="H66" s="91" t="s">
        <v>17</v>
      </c>
      <c r="I66" s="73">
        <v>0</v>
      </c>
      <c r="J66" s="73">
        <v>0</v>
      </c>
      <c r="K66" s="73">
        <v>0</v>
      </c>
      <c r="L66" s="73">
        <v>0</v>
      </c>
      <c r="M66" s="73">
        <v>0</v>
      </c>
      <c r="N66" s="73">
        <v>0</v>
      </c>
      <c r="O66" s="73">
        <v>0</v>
      </c>
      <c r="P66" s="73">
        <v>0</v>
      </c>
      <c r="Q66" s="73">
        <v>0</v>
      </c>
      <c r="R66" s="73">
        <v>0</v>
      </c>
      <c r="S66" s="73">
        <v>0</v>
      </c>
      <c r="T66" s="73">
        <v>6.9394636E-5</v>
      </c>
      <c r="U66" s="73">
        <v>0.1273767625150698</v>
      </c>
      <c r="V66" s="73">
        <v>0.29667703854966931</v>
      </c>
      <c r="W66" s="73">
        <v>0.26275612671788151</v>
      </c>
      <c r="X66" s="73">
        <v>0.2901462574323096</v>
      </c>
      <c r="Y66" s="73">
        <v>0.24437530534191362</v>
      </c>
      <c r="Z66" s="73">
        <v>0.22871762622224917</v>
      </c>
      <c r="AA66" s="73">
        <v>0.23157672514602851</v>
      </c>
      <c r="AB66" s="73">
        <v>0.22718873101212153</v>
      </c>
      <c r="AC66" s="73">
        <v>0.23222518623754285</v>
      </c>
      <c r="AD66" s="73">
        <v>0.20446355688493045</v>
      </c>
      <c r="AE66" s="73">
        <v>0.21290594190879453</v>
      </c>
      <c r="AF66" s="73">
        <v>0.22704821251945692</v>
      </c>
      <c r="AG66" s="73">
        <v>0.22251134250534574</v>
      </c>
    </row>
    <row r="67" spans="1:33" ht="14.25" x14ac:dyDescent="0.2">
      <c r="A67" s="79" t="s">
        <v>464</v>
      </c>
      <c r="B67" s="79" t="s">
        <v>11</v>
      </c>
      <c r="C67" s="79" t="s">
        <v>12</v>
      </c>
      <c r="D67" s="79" t="s">
        <v>13</v>
      </c>
      <c r="E67" s="79" t="s">
        <v>14</v>
      </c>
      <c r="F67" s="79" t="s">
        <v>44</v>
      </c>
      <c r="G67" s="79" t="s">
        <v>83</v>
      </c>
      <c r="H67" s="91" t="s">
        <v>17</v>
      </c>
      <c r="I67" s="73">
        <v>0</v>
      </c>
      <c r="J67" s="73">
        <v>4.0049119800000003E-3</v>
      </c>
      <c r="K67" s="73">
        <v>2.8156852499999999E-3</v>
      </c>
      <c r="L67" s="73">
        <v>0</v>
      </c>
      <c r="M67" s="73">
        <v>0</v>
      </c>
      <c r="N67" s="73">
        <v>0</v>
      </c>
      <c r="O67" s="73">
        <v>0</v>
      </c>
      <c r="P67" s="73">
        <v>0</v>
      </c>
      <c r="Q67" s="73">
        <v>0</v>
      </c>
      <c r="R67" s="73">
        <v>6.0903828234E-2</v>
      </c>
      <c r="S67" s="73">
        <v>0.13535379951000001</v>
      </c>
      <c r="T67" s="73">
        <v>0.172927455393</v>
      </c>
      <c r="U67" s="73">
        <v>0.11777850545915267</v>
      </c>
      <c r="V67" s="73">
        <v>1.423250138E-2</v>
      </c>
      <c r="W67" s="73">
        <v>7.3581679100000004E-3</v>
      </c>
      <c r="X67" s="73">
        <v>1.28935734E-2</v>
      </c>
      <c r="Y67" s="73">
        <v>5.9951315200000004E-3</v>
      </c>
      <c r="Z67" s="73">
        <v>8.1499443300000005E-3</v>
      </c>
      <c r="AA67" s="73">
        <v>7.6788149699999987E-3</v>
      </c>
      <c r="AB67" s="73">
        <v>7.2736062300000001E-3</v>
      </c>
      <c r="AC67" s="73">
        <v>1.2754754780000002E-2</v>
      </c>
      <c r="AD67" s="73">
        <v>1.58089727E-2</v>
      </c>
      <c r="AE67" s="73">
        <v>1.6134201920000001E-2</v>
      </c>
      <c r="AF67" s="73">
        <v>1.6674219890000001E-2</v>
      </c>
      <c r="AG67" s="73">
        <v>1.35835009E-2</v>
      </c>
    </row>
    <row r="68" spans="1:33" ht="14.25" x14ac:dyDescent="0.2">
      <c r="A68" s="79" t="s">
        <v>464</v>
      </c>
      <c r="B68" s="79" t="s">
        <v>11</v>
      </c>
      <c r="C68" s="79" t="s">
        <v>12</v>
      </c>
      <c r="D68" s="79" t="s">
        <v>13</v>
      </c>
      <c r="E68" s="79" t="s">
        <v>14</v>
      </c>
      <c r="F68" s="79" t="s">
        <v>44</v>
      </c>
      <c r="G68" s="79" t="s">
        <v>85</v>
      </c>
      <c r="H68" s="91" t="s">
        <v>17</v>
      </c>
      <c r="I68" s="73">
        <v>4.5732976860000003E-2</v>
      </c>
      <c r="J68" s="73">
        <v>5.3099475969999997E-2</v>
      </c>
      <c r="K68" s="73">
        <v>5.5407166299999998E-2</v>
      </c>
      <c r="L68" s="73">
        <v>2.6229169029999999E-2</v>
      </c>
      <c r="M68" s="73">
        <v>2.8011977098000001E-2</v>
      </c>
      <c r="N68" s="73">
        <v>3.0114185149000001E-2</v>
      </c>
      <c r="O68" s="73">
        <v>3.1036874401E-2</v>
      </c>
      <c r="P68" s="73">
        <v>2.8561384330000002E-2</v>
      </c>
      <c r="Q68" s="73">
        <v>3.1638721330000001E-2</v>
      </c>
      <c r="R68" s="73">
        <v>6.7383787000000004E-3</v>
      </c>
      <c r="S68" s="73">
        <v>7.6567303079999996E-2</v>
      </c>
      <c r="T68" s="73">
        <v>0</v>
      </c>
      <c r="U68" s="73">
        <v>1.1292160549999999E-2</v>
      </c>
      <c r="V68" s="73">
        <v>1.2231034720000001E-2</v>
      </c>
      <c r="W68" s="73">
        <v>4.1641941099999991E-3</v>
      </c>
      <c r="X68" s="73">
        <v>1.1140012009999999E-2</v>
      </c>
      <c r="Y68" s="73">
        <v>6.0037751399999997E-3</v>
      </c>
      <c r="Z68" s="73">
        <v>6.128639E-3</v>
      </c>
      <c r="AA68" s="73">
        <v>0</v>
      </c>
      <c r="AB68" s="73">
        <v>0</v>
      </c>
      <c r="AC68" s="73">
        <v>0</v>
      </c>
      <c r="AD68" s="73">
        <v>0</v>
      </c>
      <c r="AE68" s="73">
        <v>0</v>
      </c>
      <c r="AF68" s="73">
        <v>0</v>
      </c>
      <c r="AG68" s="73">
        <v>0</v>
      </c>
    </row>
    <row r="69" spans="1:33" ht="14.25" x14ac:dyDescent="0.2">
      <c r="A69" s="79" t="s">
        <v>464</v>
      </c>
      <c r="B69" s="79" t="s">
        <v>11</v>
      </c>
      <c r="C69" s="79" t="s">
        <v>12</v>
      </c>
      <c r="D69" s="79" t="s">
        <v>13</v>
      </c>
      <c r="E69" s="79" t="s">
        <v>14</v>
      </c>
      <c r="F69" s="79" t="s">
        <v>44</v>
      </c>
      <c r="G69" s="79" t="s">
        <v>86</v>
      </c>
      <c r="H69" s="91" t="s">
        <v>17</v>
      </c>
      <c r="I69" s="73">
        <v>0</v>
      </c>
      <c r="J69" s="73">
        <v>0</v>
      </c>
      <c r="K69" s="73">
        <v>0</v>
      </c>
      <c r="L69" s="73">
        <v>0.25048882801</v>
      </c>
      <c r="M69" s="73">
        <v>0.22841974977000001</v>
      </c>
      <c r="N69" s="73">
        <v>0.20518664217999999</v>
      </c>
      <c r="O69" s="73">
        <v>0.23633302436</v>
      </c>
      <c r="P69" s="73">
        <v>0.23225894478</v>
      </c>
      <c r="Q69" s="73">
        <v>0.23360540135999999</v>
      </c>
      <c r="R69" s="73">
        <v>0</v>
      </c>
      <c r="S69" s="73">
        <v>0</v>
      </c>
      <c r="T69" s="73">
        <v>0</v>
      </c>
      <c r="U69" s="73">
        <v>0</v>
      </c>
      <c r="V69" s="73">
        <v>0</v>
      </c>
      <c r="W69" s="73">
        <v>0</v>
      </c>
      <c r="X69" s="73">
        <v>0</v>
      </c>
      <c r="Y69" s="73">
        <v>0</v>
      </c>
      <c r="Z69" s="73">
        <v>0</v>
      </c>
      <c r="AA69" s="73">
        <v>0</v>
      </c>
      <c r="AB69" s="73">
        <v>0</v>
      </c>
      <c r="AC69" s="73">
        <v>0</v>
      </c>
      <c r="AD69" s="73">
        <v>0</v>
      </c>
      <c r="AE69" s="73">
        <v>0</v>
      </c>
      <c r="AF69" s="73">
        <v>0</v>
      </c>
      <c r="AG69" s="73">
        <v>0</v>
      </c>
    </row>
    <row r="70" spans="1:33" ht="14.25" x14ac:dyDescent="0.2">
      <c r="A70" s="79" t="s">
        <v>464</v>
      </c>
      <c r="B70" s="79" t="s">
        <v>11</v>
      </c>
      <c r="C70" s="79" t="s">
        <v>12</v>
      </c>
      <c r="D70" s="79" t="s">
        <v>13</v>
      </c>
      <c r="E70" s="79" t="s">
        <v>14</v>
      </c>
      <c r="F70" s="79" t="s">
        <v>44</v>
      </c>
      <c r="G70" s="79" t="s">
        <v>89</v>
      </c>
      <c r="H70" s="91" t="s">
        <v>17</v>
      </c>
      <c r="I70" s="73">
        <v>0</v>
      </c>
      <c r="J70" s="73">
        <v>0</v>
      </c>
      <c r="K70" s="73">
        <v>0</v>
      </c>
      <c r="L70" s="73">
        <v>0</v>
      </c>
      <c r="M70" s="73">
        <v>0</v>
      </c>
      <c r="N70" s="73">
        <v>0</v>
      </c>
      <c r="O70" s="73">
        <v>0</v>
      </c>
      <c r="P70" s="73">
        <v>0</v>
      </c>
      <c r="Q70" s="73">
        <v>0</v>
      </c>
      <c r="R70" s="73">
        <v>0</v>
      </c>
      <c r="S70" s="73">
        <v>0</v>
      </c>
      <c r="T70" s="73">
        <v>0</v>
      </c>
      <c r="U70" s="73">
        <v>0</v>
      </c>
      <c r="V70" s="73">
        <v>0</v>
      </c>
      <c r="W70" s="73">
        <v>0</v>
      </c>
      <c r="X70" s="73">
        <v>0</v>
      </c>
      <c r="Y70" s="73">
        <v>0</v>
      </c>
      <c r="Z70" s="73">
        <v>0</v>
      </c>
      <c r="AA70" s="73">
        <v>0</v>
      </c>
      <c r="AB70" s="73">
        <v>0</v>
      </c>
      <c r="AC70" s="73">
        <v>0</v>
      </c>
      <c r="AD70" s="73">
        <v>8.3756615592528623E-3</v>
      </c>
      <c r="AE70" s="73">
        <v>1.619496482127537E-2</v>
      </c>
      <c r="AF70" s="73">
        <v>1.8328407357863404E-2</v>
      </c>
      <c r="AG70" s="73">
        <v>8.0132947209977184E-2</v>
      </c>
    </row>
    <row r="71" spans="1:33" ht="14.25" x14ac:dyDescent="0.2">
      <c r="A71" s="79" t="s">
        <v>464</v>
      </c>
      <c r="B71" s="79" t="s">
        <v>11</v>
      </c>
      <c r="C71" s="79" t="s">
        <v>12</v>
      </c>
      <c r="D71" s="79" t="s">
        <v>13</v>
      </c>
      <c r="E71" s="79" t="s">
        <v>14</v>
      </c>
      <c r="F71" s="79" t="s">
        <v>44</v>
      </c>
      <c r="G71" s="79" t="s">
        <v>547</v>
      </c>
      <c r="H71" s="91" t="s">
        <v>17</v>
      </c>
      <c r="I71" s="73">
        <v>0</v>
      </c>
      <c r="J71" s="73">
        <v>0</v>
      </c>
      <c r="K71" s="73">
        <v>0</v>
      </c>
      <c r="L71" s="73">
        <v>0</v>
      </c>
      <c r="M71" s="73">
        <v>0</v>
      </c>
      <c r="N71" s="73">
        <v>0</v>
      </c>
      <c r="O71" s="73">
        <v>0</v>
      </c>
      <c r="P71" s="73">
        <v>0</v>
      </c>
      <c r="Q71" s="73">
        <v>0</v>
      </c>
      <c r="R71" s="73">
        <v>0</v>
      </c>
      <c r="S71" s="73">
        <v>6.7026286947434454E-7</v>
      </c>
      <c r="T71" s="73">
        <v>1.3445492655572137E-7</v>
      </c>
      <c r="U71" s="73">
        <v>1.3445548615061389E-6</v>
      </c>
      <c r="V71" s="73">
        <v>4.205075685081478E-5</v>
      </c>
      <c r="W71" s="73">
        <v>2.6713576080467079E-5</v>
      </c>
      <c r="X71" s="73">
        <v>2.6127131370162208E-5</v>
      </c>
      <c r="Y71" s="73">
        <v>5.4301135728472468E-5</v>
      </c>
      <c r="Z71" s="73">
        <v>5.4152597946411087E-5</v>
      </c>
      <c r="AA71" s="73">
        <v>5.8182217805097301E-5</v>
      </c>
      <c r="AB71" s="73">
        <v>2.211113110698475E-4</v>
      </c>
      <c r="AC71" s="73">
        <v>9.5915548389814142E-5</v>
      </c>
      <c r="AD71" s="73">
        <v>8.8703597573069865E-5</v>
      </c>
      <c r="AE71" s="73">
        <v>1.5821446015934571E-4</v>
      </c>
      <c r="AF71" s="73">
        <v>2.4707222844309672E-4</v>
      </c>
      <c r="AG71" s="73">
        <v>5.5913011036821654E-4</v>
      </c>
    </row>
    <row r="72" spans="1:33" ht="14.25" x14ac:dyDescent="0.2">
      <c r="A72" s="79" t="s">
        <v>464</v>
      </c>
      <c r="B72" s="79" t="s">
        <v>11</v>
      </c>
      <c r="C72" s="79" t="s">
        <v>12</v>
      </c>
      <c r="D72" s="79" t="s">
        <v>13</v>
      </c>
      <c r="E72" s="79" t="s">
        <v>14</v>
      </c>
      <c r="F72" s="79" t="s">
        <v>44</v>
      </c>
      <c r="G72" s="79" t="s">
        <v>91</v>
      </c>
      <c r="H72" s="91" t="s">
        <v>17</v>
      </c>
      <c r="I72" s="73">
        <v>5.4763577759999998E-3</v>
      </c>
      <c r="J72" s="73">
        <v>1.5044750000000001E-4</v>
      </c>
      <c r="K72" s="73">
        <v>4.51127575E-3</v>
      </c>
      <c r="L72" s="73">
        <v>6.2607996380000001E-3</v>
      </c>
      <c r="M72" s="73">
        <v>5.6201995131000002E-3</v>
      </c>
      <c r="N72" s="73">
        <v>5.9758520730000004E-3</v>
      </c>
      <c r="O72" s="73">
        <v>4.1363361645000004E-3</v>
      </c>
      <c r="P72" s="73">
        <v>3.6471568919999998E-3</v>
      </c>
      <c r="Q72" s="73">
        <v>2.9880936780000002E-3</v>
      </c>
      <c r="R72" s="73">
        <v>2.9274327698000001E-4</v>
      </c>
      <c r="S72" s="73">
        <v>2.5010486154000001E-3</v>
      </c>
      <c r="T72" s="73">
        <v>1.2248130529999999E-3</v>
      </c>
      <c r="U72" s="73">
        <v>0</v>
      </c>
      <c r="V72" s="73">
        <v>0</v>
      </c>
      <c r="W72" s="73">
        <v>0</v>
      </c>
      <c r="X72" s="73">
        <v>0</v>
      </c>
      <c r="Y72" s="73">
        <v>0</v>
      </c>
      <c r="Z72" s="73">
        <v>0</v>
      </c>
      <c r="AA72" s="73">
        <v>0</v>
      </c>
      <c r="AB72" s="73">
        <v>0</v>
      </c>
      <c r="AC72" s="73">
        <v>0</v>
      </c>
      <c r="AD72" s="73">
        <v>0</v>
      </c>
      <c r="AE72" s="73">
        <v>0</v>
      </c>
      <c r="AF72" s="73">
        <v>0</v>
      </c>
      <c r="AG72" s="73">
        <v>0</v>
      </c>
    </row>
    <row r="73" spans="1:33" ht="14.25" x14ac:dyDescent="0.2">
      <c r="A73" s="79" t="s">
        <v>464</v>
      </c>
      <c r="B73" s="79" t="s">
        <v>11</v>
      </c>
      <c r="C73" s="79" t="s">
        <v>12</v>
      </c>
      <c r="D73" s="79" t="s">
        <v>13</v>
      </c>
      <c r="E73" s="79" t="s">
        <v>93</v>
      </c>
      <c r="F73" s="79" t="s">
        <v>94</v>
      </c>
      <c r="G73" s="79" t="s">
        <v>549</v>
      </c>
      <c r="H73" s="91" t="s">
        <v>17</v>
      </c>
      <c r="I73" s="73">
        <v>3.4486989741332237E-7</v>
      </c>
      <c r="J73" s="73">
        <v>1.0862591557595754E-5</v>
      </c>
      <c r="K73" s="73">
        <v>9.9714911676385413E-7</v>
      </c>
      <c r="L73" s="73">
        <v>3.9149912890643732E-7</v>
      </c>
      <c r="M73" s="73">
        <v>5.4452921065103017E-7</v>
      </c>
      <c r="N73" s="73">
        <v>3.9517299305731791E-5</v>
      </c>
      <c r="O73" s="73">
        <v>1.5045689411357274E-4</v>
      </c>
      <c r="P73" s="73">
        <v>1.0883921657202462E-4</v>
      </c>
      <c r="Q73" s="73">
        <v>1.4668543502656162E-4</v>
      </c>
      <c r="R73" s="73">
        <v>1.9574483759813193E-5</v>
      </c>
      <c r="S73" s="73">
        <v>2.1438685753753123E-5</v>
      </c>
      <c r="T73" s="73">
        <v>4.3626127662985311E-6</v>
      </c>
      <c r="U73" s="73">
        <v>7.5596170496527794E-6</v>
      </c>
      <c r="V73" s="73">
        <v>2.3148024152738551E-5</v>
      </c>
      <c r="W73" s="73">
        <v>2.6040326683818985E-5</v>
      </c>
      <c r="X73" s="73">
        <v>2.1401264562002003E-4</v>
      </c>
      <c r="Y73" s="73">
        <v>3.9849718495013224E-4</v>
      </c>
      <c r="Z73" s="73">
        <v>1.5431217937429486E-4</v>
      </c>
      <c r="AA73" s="73">
        <v>2.2532221696179184E-4</v>
      </c>
      <c r="AB73" s="73">
        <v>2.2174802688967226E-4</v>
      </c>
      <c r="AC73" s="73">
        <v>5.1526423716997374E-4</v>
      </c>
      <c r="AD73" s="73">
        <v>3.6436798348585389E-4</v>
      </c>
      <c r="AE73" s="73">
        <v>2.0088330560182161E-4</v>
      </c>
      <c r="AF73" s="73">
        <v>3.8219707808568065E-5</v>
      </c>
      <c r="AG73" s="73">
        <v>1.017869192905535E-4</v>
      </c>
    </row>
    <row r="74" spans="1:33" ht="14.25" x14ac:dyDescent="0.2">
      <c r="A74" s="79" t="s">
        <v>464</v>
      </c>
      <c r="B74" s="79" t="s">
        <v>11</v>
      </c>
      <c r="C74" s="79" t="s">
        <v>12</v>
      </c>
      <c r="D74" s="79" t="s">
        <v>13</v>
      </c>
      <c r="E74" s="79" t="s">
        <v>93</v>
      </c>
      <c r="F74" s="79" t="s">
        <v>94</v>
      </c>
      <c r="G74" s="79" t="s">
        <v>551</v>
      </c>
      <c r="H74" s="91" t="s">
        <v>17</v>
      </c>
      <c r="I74" s="73">
        <v>1.8411645731999999E-4</v>
      </c>
      <c r="J74" s="73">
        <v>1.8829765800999998E-4</v>
      </c>
      <c r="K74" s="73">
        <v>1.8956270656000001E-4</v>
      </c>
      <c r="L74" s="73">
        <v>1.9345474257E-4</v>
      </c>
      <c r="M74" s="73">
        <v>1.8805189541999998E-4</v>
      </c>
      <c r="N74" s="73">
        <v>1.9430193350999998E-4</v>
      </c>
      <c r="O74" s="73">
        <v>1.9879700219999999E-4</v>
      </c>
      <c r="P74" s="73">
        <v>1.9696830612999999E-4</v>
      </c>
      <c r="Q74" s="73">
        <v>1.9435608930000001E-4</v>
      </c>
      <c r="R74" s="73">
        <v>1.8046988162999999E-4</v>
      </c>
      <c r="S74" s="73">
        <v>8.4311020227000001E-4</v>
      </c>
      <c r="T74" s="73">
        <v>2.7579000000000002E-3</v>
      </c>
      <c r="U74" s="73">
        <v>0</v>
      </c>
      <c r="V74" s="73">
        <v>0</v>
      </c>
      <c r="W74" s="73">
        <v>0</v>
      </c>
      <c r="X74" s="73">
        <v>0</v>
      </c>
      <c r="Y74" s="73">
        <v>0</v>
      </c>
      <c r="Z74" s="73">
        <v>0</v>
      </c>
      <c r="AA74" s="73">
        <v>0</v>
      </c>
      <c r="AB74" s="73">
        <v>0</v>
      </c>
      <c r="AC74" s="73">
        <v>0</v>
      </c>
      <c r="AD74" s="73">
        <v>0</v>
      </c>
      <c r="AE74" s="73">
        <v>0</v>
      </c>
      <c r="AF74" s="73">
        <v>0</v>
      </c>
      <c r="AG74" s="73">
        <v>0</v>
      </c>
    </row>
    <row r="75" spans="1:33" ht="14.25" x14ac:dyDescent="0.2">
      <c r="A75" s="79" t="s">
        <v>464</v>
      </c>
      <c r="B75" s="79" t="s">
        <v>11</v>
      </c>
      <c r="C75" s="79" t="s">
        <v>12</v>
      </c>
      <c r="D75" s="79" t="s">
        <v>13</v>
      </c>
      <c r="E75" s="79" t="s">
        <v>93</v>
      </c>
      <c r="F75" s="79" t="s">
        <v>94</v>
      </c>
      <c r="G75" s="79" t="s">
        <v>552</v>
      </c>
      <c r="H75" s="91" t="s">
        <v>17</v>
      </c>
      <c r="I75" s="73">
        <v>0</v>
      </c>
      <c r="J75" s="73">
        <v>0</v>
      </c>
      <c r="K75" s="73">
        <v>0</v>
      </c>
      <c r="L75" s="73">
        <v>0</v>
      </c>
      <c r="M75" s="73">
        <v>0</v>
      </c>
      <c r="N75" s="73">
        <v>0</v>
      </c>
      <c r="O75" s="73">
        <v>0</v>
      </c>
      <c r="P75" s="73">
        <v>0</v>
      </c>
      <c r="Q75" s="73">
        <v>0</v>
      </c>
      <c r="R75" s="73">
        <v>0</v>
      </c>
      <c r="S75" s="73">
        <v>0</v>
      </c>
      <c r="T75" s="73">
        <v>1.3507720315344339E-4</v>
      </c>
      <c r="U75" s="73">
        <v>1.0610354881635888E-4</v>
      </c>
      <c r="V75" s="73">
        <v>1.0575623110721259E-4</v>
      </c>
      <c r="W75" s="73">
        <v>1.7809601234320224E-4</v>
      </c>
      <c r="X75" s="73">
        <v>1.8447501896681545E-4</v>
      </c>
      <c r="Y75" s="73">
        <v>1.832697584865803E-4</v>
      </c>
      <c r="Z75" s="73">
        <v>1.2956092943406533E-4</v>
      </c>
      <c r="AA75" s="73">
        <v>1.7223613766815006E-4</v>
      </c>
      <c r="AB75" s="73">
        <v>2.1086167341555535E-4</v>
      </c>
      <c r="AC75" s="73">
        <v>9.5100449835983439E-5</v>
      </c>
      <c r="AD75" s="73">
        <v>1.8097903796571838E-4</v>
      </c>
      <c r="AE75" s="73">
        <v>1.2574229639809886E-3</v>
      </c>
      <c r="AF75" s="73">
        <v>1.1466479968765964E-3</v>
      </c>
      <c r="AG75" s="73">
        <v>1.3038611293627058E-3</v>
      </c>
    </row>
    <row r="76" spans="1:33" ht="14.25" x14ac:dyDescent="0.2">
      <c r="A76" s="79" t="s">
        <v>464</v>
      </c>
      <c r="B76" s="79" t="s">
        <v>11</v>
      </c>
      <c r="C76" s="79" t="s">
        <v>12</v>
      </c>
      <c r="D76" s="79" t="s">
        <v>13</v>
      </c>
      <c r="E76" s="79" t="s">
        <v>93</v>
      </c>
      <c r="F76" s="79" t="s">
        <v>94</v>
      </c>
      <c r="G76" s="79" t="s">
        <v>557</v>
      </c>
      <c r="H76" s="91" t="s">
        <v>17</v>
      </c>
      <c r="I76" s="73">
        <v>0</v>
      </c>
      <c r="J76" s="73">
        <v>0</v>
      </c>
      <c r="K76" s="73">
        <v>0</v>
      </c>
      <c r="L76" s="73">
        <v>0</v>
      </c>
      <c r="M76" s="73">
        <v>0</v>
      </c>
      <c r="N76" s="73">
        <v>0</v>
      </c>
      <c r="O76" s="73">
        <v>0</v>
      </c>
      <c r="P76" s="73">
        <v>0</v>
      </c>
      <c r="Q76" s="73">
        <v>0</v>
      </c>
      <c r="R76" s="73">
        <v>0</v>
      </c>
      <c r="S76" s="73">
        <v>0</v>
      </c>
      <c r="T76" s="73">
        <v>0</v>
      </c>
      <c r="U76" s="73">
        <v>0</v>
      </c>
      <c r="V76" s="73">
        <v>1.5349999999999999E-3</v>
      </c>
      <c r="W76" s="73">
        <v>1.8797712428376E-3</v>
      </c>
      <c r="X76" s="73">
        <v>1.7010734064485918E-3</v>
      </c>
      <c r="Y76" s="73">
        <v>2.0613798052344294E-3</v>
      </c>
      <c r="Z76" s="73">
        <v>2.1453456541646369E-2</v>
      </c>
      <c r="AA76" s="73">
        <v>1.9727957692670529E-2</v>
      </c>
      <c r="AB76" s="73">
        <v>2.2004737418506812E-2</v>
      </c>
      <c r="AC76" s="73">
        <v>1.9976646085007755E-2</v>
      </c>
      <c r="AD76" s="73">
        <v>6.3618287974676432E-2</v>
      </c>
      <c r="AE76" s="73">
        <v>0.10085780666933507</v>
      </c>
      <c r="AF76" s="73">
        <v>0.11155930047630214</v>
      </c>
      <c r="AG76" s="73">
        <v>0.15934221265930973</v>
      </c>
    </row>
    <row r="77" spans="1:33" ht="14.25" x14ac:dyDescent="0.2">
      <c r="A77" s="79" t="s">
        <v>464</v>
      </c>
      <c r="B77" s="79" t="s">
        <v>11</v>
      </c>
      <c r="C77" s="79" t="s">
        <v>12</v>
      </c>
      <c r="D77" s="79" t="s">
        <v>13</v>
      </c>
      <c r="E77" s="79" t="s">
        <v>93</v>
      </c>
      <c r="F77" s="79" t="s">
        <v>94</v>
      </c>
      <c r="G77" s="79" t="s">
        <v>558</v>
      </c>
      <c r="H77" s="91" t="s">
        <v>17</v>
      </c>
      <c r="I77" s="73">
        <v>0</v>
      </c>
      <c r="J77" s="73">
        <v>0</v>
      </c>
      <c r="K77" s="73">
        <v>0</v>
      </c>
      <c r="L77" s="73">
        <v>0</v>
      </c>
      <c r="M77" s="73">
        <v>0</v>
      </c>
      <c r="N77" s="73">
        <v>0</v>
      </c>
      <c r="O77" s="73">
        <v>0</v>
      </c>
      <c r="P77" s="73">
        <v>0</v>
      </c>
      <c r="Q77" s="73">
        <v>0</v>
      </c>
      <c r="R77" s="73">
        <v>0</v>
      </c>
      <c r="S77" s="73">
        <v>7.8246057277524716E-6</v>
      </c>
      <c r="T77" s="73">
        <v>6.2754632410005093E-7</v>
      </c>
      <c r="U77" s="73">
        <v>3.3358782900285136E-6</v>
      </c>
      <c r="V77" s="73">
        <v>4.5189587422527962E-5</v>
      </c>
      <c r="W77" s="73">
        <v>4.3991033117961294E-5</v>
      </c>
      <c r="X77" s="73">
        <v>2.7952026095598692E-4</v>
      </c>
      <c r="Y77" s="73">
        <v>6.2372219379394482E-4</v>
      </c>
      <c r="Z77" s="73">
        <v>3.0492597309868236E-4</v>
      </c>
      <c r="AA77" s="73">
        <v>4.6862362826617036E-4</v>
      </c>
      <c r="AB77" s="73">
        <v>6.4762576409411652E-4</v>
      </c>
      <c r="AC77" s="73">
        <v>1.1390213874766281E-3</v>
      </c>
      <c r="AD77" s="73">
        <v>1.1820277137609423E-3</v>
      </c>
      <c r="AE77" s="73">
        <v>9.8509327161144539E-4</v>
      </c>
      <c r="AF77" s="73">
        <v>2.6582811977396106E-4</v>
      </c>
      <c r="AG77" s="73">
        <v>9.8324461069281823E-4</v>
      </c>
    </row>
    <row r="78" spans="1:33" ht="14.25" x14ac:dyDescent="0.2">
      <c r="A78" s="79" t="s">
        <v>464</v>
      </c>
      <c r="B78" s="79" t="s">
        <v>11</v>
      </c>
      <c r="C78" s="79" t="s">
        <v>12</v>
      </c>
      <c r="D78" s="79" t="s">
        <v>13</v>
      </c>
      <c r="E78" s="79" t="s">
        <v>95</v>
      </c>
      <c r="F78" s="79" t="s">
        <v>96</v>
      </c>
      <c r="G78" s="79" t="s">
        <v>98</v>
      </c>
      <c r="H78" s="91" t="s">
        <v>17</v>
      </c>
      <c r="I78" s="73">
        <v>4.5378480897869999E-5</v>
      </c>
      <c r="J78" s="73">
        <v>7.1497658269189995E-5</v>
      </c>
      <c r="K78" s="73">
        <v>1.1711534547101E-4</v>
      </c>
      <c r="L78" s="73">
        <v>2.2606837149239998E-5</v>
      </c>
      <c r="M78" s="73">
        <v>4.0368979934869995E-5</v>
      </c>
      <c r="N78" s="73">
        <v>5.6324318783019999E-5</v>
      </c>
      <c r="O78" s="73">
        <v>3.5475006003846002E-4</v>
      </c>
      <c r="P78" s="73">
        <v>4.8372527902753004E-4</v>
      </c>
      <c r="Q78" s="73">
        <v>4.3210728801954001E-4</v>
      </c>
      <c r="R78" s="73">
        <v>5.7806766698700006E-5</v>
      </c>
      <c r="S78" s="73">
        <v>4.0591316178259997E-5</v>
      </c>
      <c r="T78" s="73">
        <v>2.2454281453176001E-4</v>
      </c>
      <c r="U78" s="73">
        <v>7.3631822787536649E-4</v>
      </c>
      <c r="V78" s="73">
        <v>2.3461695401995478E-3</v>
      </c>
      <c r="W78" s="73">
        <v>2.8394343249231661E-3</v>
      </c>
      <c r="X78" s="73">
        <v>1.4090001515633115E-3</v>
      </c>
      <c r="Y78" s="73">
        <v>9.3894810060292052E-4</v>
      </c>
      <c r="Z78" s="73">
        <v>2.195653261714402E-3</v>
      </c>
      <c r="AA78" s="73">
        <v>3.2642806680269207E-3</v>
      </c>
      <c r="AB78" s="73">
        <v>3.7876084883609004E-3</v>
      </c>
      <c r="AC78" s="73">
        <v>2.060466082372378E-3</v>
      </c>
      <c r="AD78" s="73">
        <v>2.3901197753287916E-3</v>
      </c>
      <c r="AE78" s="73">
        <v>2.1380029340474977E-3</v>
      </c>
      <c r="AF78" s="73">
        <v>1.2513622982047786E-3</v>
      </c>
      <c r="AG78" s="73">
        <v>1.2844465911883037E-3</v>
      </c>
    </row>
    <row r="79" spans="1:33" ht="14.25" x14ac:dyDescent="0.2">
      <c r="A79" s="79" t="s">
        <v>464</v>
      </c>
      <c r="B79" s="79" t="s">
        <v>11</v>
      </c>
      <c r="C79" s="79" t="s">
        <v>12</v>
      </c>
      <c r="D79" s="79" t="s">
        <v>13</v>
      </c>
      <c r="E79" s="79" t="s">
        <v>95</v>
      </c>
      <c r="F79" s="79" t="s">
        <v>96</v>
      </c>
      <c r="G79" s="79" t="s">
        <v>560</v>
      </c>
      <c r="H79" s="91" t="s">
        <v>17</v>
      </c>
      <c r="I79" s="73">
        <v>0</v>
      </c>
      <c r="J79" s="73">
        <v>0</v>
      </c>
      <c r="K79" s="73">
        <v>0</v>
      </c>
      <c r="L79" s="73">
        <v>0</v>
      </c>
      <c r="M79" s="73">
        <v>0</v>
      </c>
      <c r="N79" s="73">
        <v>0</v>
      </c>
      <c r="O79" s="73">
        <v>0</v>
      </c>
      <c r="P79" s="73">
        <v>0</v>
      </c>
      <c r="Q79" s="73">
        <v>0</v>
      </c>
      <c r="R79" s="73">
        <v>0</v>
      </c>
      <c r="S79" s="73">
        <v>0</v>
      </c>
      <c r="T79" s="73">
        <v>0</v>
      </c>
      <c r="U79" s="73">
        <v>1.6451999999999998E-2</v>
      </c>
      <c r="V79" s="73">
        <v>5.509E-3</v>
      </c>
      <c r="W79" s="73">
        <v>1.2459999999999999E-3</v>
      </c>
      <c r="X79" s="73">
        <v>2.4956122723306384E-3</v>
      </c>
      <c r="Y79" s="73">
        <v>3.5583899999999998E-3</v>
      </c>
      <c r="Z79" s="73">
        <v>2.7563100000000001E-3</v>
      </c>
      <c r="AA79" s="73">
        <v>7.8905063060844341E-3</v>
      </c>
      <c r="AB79" s="73">
        <v>9.5383800000000008E-3</v>
      </c>
      <c r="AC79" s="73">
        <v>1.055139371795713E-2</v>
      </c>
      <c r="AD79" s="73">
        <v>9.5803799999999995E-3</v>
      </c>
      <c r="AE79" s="73">
        <v>7.9553000000000002E-3</v>
      </c>
      <c r="AF79" s="73">
        <v>1.180848E-2</v>
      </c>
      <c r="AG79" s="73">
        <v>1.499165E-2</v>
      </c>
    </row>
    <row r="80" spans="1:33" ht="14.25" x14ac:dyDescent="0.2">
      <c r="A80" s="79" t="s">
        <v>464</v>
      </c>
      <c r="B80" s="79" t="s">
        <v>11</v>
      </c>
      <c r="C80" s="79" t="s">
        <v>12</v>
      </c>
      <c r="D80" s="79" t="s">
        <v>13</v>
      </c>
      <c r="E80" s="79" t="s">
        <v>95</v>
      </c>
      <c r="F80" s="79" t="s">
        <v>96</v>
      </c>
      <c r="G80" s="79" t="s">
        <v>563</v>
      </c>
      <c r="H80" s="91" t="s">
        <v>17</v>
      </c>
      <c r="I80" s="73">
        <v>0</v>
      </c>
      <c r="J80" s="73">
        <v>0</v>
      </c>
      <c r="K80" s="73">
        <v>0</v>
      </c>
      <c r="L80" s="73">
        <v>0</v>
      </c>
      <c r="M80" s="73">
        <v>0</v>
      </c>
      <c r="N80" s="73">
        <v>0</v>
      </c>
      <c r="O80" s="73">
        <v>0</v>
      </c>
      <c r="P80" s="73">
        <v>0</v>
      </c>
      <c r="Q80" s="73">
        <v>0</v>
      </c>
      <c r="R80" s="73">
        <v>0</v>
      </c>
      <c r="S80" s="73">
        <v>1.6032851238019998E-5</v>
      </c>
      <c r="T80" s="73">
        <v>3.4955185464280001E-5</v>
      </c>
      <c r="U80" s="73">
        <v>3.2491963214386911E-4</v>
      </c>
      <c r="V80" s="73">
        <v>4.5801936634136701E-3</v>
      </c>
      <c r="W80" s="73">
        <v>4.7967773576968135E-3</v>
      </c>
      <c r="X80" s="73">
        <v>1.8402841986789561E-3</v>
      </c>
      <c r="Y80" s="73">
        <v>1.4696283720046816E-3</v>
      </c>
      <c r="Z80" s="73">
        <v>4.3386835059312659E-3</v>
      </c>
      <c r="AA80" s="73">
        <v>6.7890289335706781E-3</v>
      </c>
      <c r="AB80" s="73">
        <v>1.1061892526261453E-2</v>
      </c>
      <c r="AC80" s="73">
        <v>4.5547794057714227E-3</v>
      </c>
      <c r="AD80" s="73">
        <v>7.753666462729682E-3</v>
      </c>
      <c r="AE80" s="73">
        <v>1.0484357068428391E-2</v>
      </c>
      <c r="AF80" s="73">
        <v>8.7035538982646633E-3</v>
      </c>
      <c r="AG80" s="73">
        <v>1.2407539174101609E-2</v>
      </c>
    </row>
    <row r="81" spans="1:33" ht="14.25" x14ac:dyDescent="0.2">
      <c r="A81" s="79" t="s">
        <v>464</v>
      </c>
      <c r="B81" s="79" t="s">
        <v>11</v>
      </c>
      <c r="C81" s="79" t="s">
        <v>12</v>
      </c>
      <c r="D81" s="79" t="s">
        <v>100</v>
      </c>
      <c r="E81" s="79" t="s">
        <v>103</v>
      </c>
      <c r="F81" s="79" t="s">
        <v>94</v>
      </c>
      <c r="G81" s="79" t="s">
        <v>104</v>
      </c>
      <c r="H81" s="91" t="s">
        <v>17</v>
      </c>
      <c r="I81" s="73">
        <v>2.4663922155904917E-6</v>
      </c>
      <c r="J81" s="73">
        <v>2.5344036176005863E-6</v>
      </c>
      <c r="K81" s="73">
        <v>3.2559433093698971E-6</v>
      </c>
      <c r="L81" s="73">
        <v>5.6574890091585604E-7</v>
      </c>
      <c r="M81" s="73">
        <v>5.4550054392570374E-7</v>
      </c>
      <c r="N81" s="73">
        <v>4.8844373813426055E-7</v>
      </c>
      <c r="O81" s="73">
        <v>3.682993281736633E-6</v>
      </c>
      <c r="P81" s="73">
        <v>3.2319035957637801E-6</v>
      </c>
      <c r="Q81" s="73">
        <v>2.2070124356788775E-6</v>
      </c>
      <c r="R81" s="73">
        <v>2.6820002866472832E-8</v>
      </c>
      <c r="S81" s="73">
        <v>4.394246111283761E-7</v>
      </c>
      <c r="T81" s="73">
        <v>0</v>
      </c>
      <c r="U81" s="73">
        <v>0</v>
      </c>
      <c r="V81" s="73">
        <v>0</v>
      </c>
      <c r="W81" s="73">
        <v>0</v>
      </c>
      <c r="X81" s="73">
        <v>0</v>
      </c>
      <c r="Y81" s="73">
        <v>0</v>
      </c>
      <c r="Z81" s="73">
        <v>0</v>
      </c>
      <c r="AA81" s="73">
        <v>0</v>
      </c>
      <c r="AB81" s="73">
        <v>0</v>
      </c>
      <c r="AC81" s="73">
        <v>0</v>
      </c>
      <c r="AD81" s="73">
        <v>0</v>
      </c>
      <c r="AE81" s="73">
        <v>0</v>
      </c>
      <c r="AF81" s="73">
        <v>0</v>
      </c>
      <c r="AG81" s="73">
        <v>0</v>
      </c>
    </row>
    <row r="82" spans="1:33" ht="14.25" x14ac:dyDescent="0.2">
      <c r="A82" s="79" t="s">
        <v>464</v>
      </c>
      <c r="B82" s="79" t="s">
        <v>11</v>
      </c>
      <c r="C82" s="79" t="s">
        <v>12</v>
      </c>
      <c r="D82" s="79" t="s">
        <v>100</v>
      </c>
      <c r="E82" s="79" t="s">
        <v>103</v>
      </c>
      <c r="F82" s="79" t="s">
        <v>94</v>
      </c>
      <c r="G82" s="79" t="s">
        <v>105</v>
      </c>
      <c r="H82" s="91" t="s">
        <v>17</v>
      </c>
      <c r="I82" s="73">
        <v>4.1180234814814753E-2</v>
      </c>
      <c r="J82" s="73">
        <v>4.0212747370370339E-2</v>
      </c>
      <c r="K82" s="73">
        <v>3.9245259925925917E-2</v>
      </c>
      <c r="L82" s="73">
        <v>3.8277772481481509E-2</v>
      </c>
      <c r="M82" s="73">
        <v>3.7310285037037094E-2</v>
      </c>
      <c r="N82" s="73">
        <v>3.6342797592592527E-2</v>
      </c>
      <c r="O82" s="73">
        <v>1.3426194104938277E-2</v>
      </c>
      <c r="P82" s="73">
        <v>2.0023435521869196E-2</v>
      </c>
      <c r="Q82" s="73">
        <v>2.7098732297000001E-2</v>
      </c>
      <c r="R82" s="73">
        <v>4.031072704799999E-2</v>
      </c>
      <c r="S82" s="73">
        <v>6.1895564624000039E-2</v>
      </c>
      <c r="T82" s="73">
        <v>5.1846275136999999E-2</v>
      </c>
      <c r="U82" s="73">
        <v>9.8822354662449055E-2</v>
      </c>
      <c r="V82" s="73">
        <v>0.12616579036269412</v>
      </c>
      <c r="W82" s="73">
        <v>0.17079840877903554</v>
      </c>
      <c r="X82" s="73">
        <v>0.15283138473147995</v>
      </c>
      <c r="Y82" s="73">
        <v>0.15143032474415821</v>
      </c>
      <c r="Z82" s="73">
        <v>0.17263698070160999</v>
      </c>
      <c r="AA82" s="73">
        <v>0.17795688160126338</v>
      </c>
      <c r="AB82" s="73">
        <v>0.12530700561562452</v>
      </c>
      <c r="AC82" s="73">
        <v>0.1371183906996124</v>
      </c>
      <c r="AD82" s="73">
        <v>0.20537790408574255</v>
      </c>
      <c r="AE82" s="73">
        <v>0.28266985175736703</v>
      </c>
      <c r="AF82" s="73">
        <v>0.29136918363789693</v>
      </c>
      <c r="AG82" s="73">
        <v>0.30732601446471597</v>
      </c>
    </row>
    <row r="83" spans="1:33" ht="14.25" x14ac:dyDescent="0.2">
      <c r="A83" s="79" t="s">
        <v>464</v>
      </c>
      <c r="B83" s="79" t="s">
        <v>11</v>
      </c>
      <c r="C83" s="79" t="s">
        <v>12</v>
      </c>
      <c r="D83" s="79" t="s">
        <v>100</v>
      </c>
      <c r="E83" s="79" t="s">
        <v>103</v>
      </c>
      <c r="F83" s="79" t="s">
        <v>94</v>
      </c>
      <c r="G83" s="79" t="s">
        <v>108</v>
      </c>
      <c r="H83" s="91" t="s">
        <v>17</v>
      </c>
      <c r="I83" s="73">
        <v>0</v>
      </c>
      <c r="J83" s="73">
        <v>0</v>
      </c>
      <c r="K83" s="73">
        <v>0</v>
      </c>
      <c r="L83" s="73">
        <v>0</v>
      </c>
      <c r="M83" s="73">
        <v>0</v>
      </c>
      <c r="N83" s="73">
        <v>0</v>
      </c>
      <c r="O83" s="73">
        <v>0</v>
      </c>
      <c r="P83" s="73">
        <v>0</v>
      </c>
      <c r="Q83" s="73">
        <v>0</v>
      </c>
      <c r="R83" s="73">
        <v>0</v>
      </c>
      <c r="S83" s="73">
        <v>0</v>
      </c>
      <c r="T83" s="73">
        <v>0</v>
      </c>
      <c r="U83" s="73">
        <v>0</v>
      </c>
      <c r="V83" s="73">
        <v>1.7758226915433209E-3</v>
      </c>
      <c r="W83" s="73">
        <v>0</v>
      </c>
      <c r="X83" s="73">
        <v>4.1703274170516299E-3</v>
      </c>
      <c r="Y83" s="73">
        <v>0</v>
      </c>
      <c r="Z83" s="73">
        <v>0</v>
      </c>
      <c r="AA83" s="73">
        <v>5.3548491297688468E-3</v>
      </c>
      <c r="AB83" s="73">
        <v>1.4348031819985643E-2</v>
      </c>
      <c r="AC83" s="73">
        <v>6.8842404474027084E-3</v>
      </c>
      <c r="AD83" s="73">
        <v>1.1157832119323701E-2</v>
      </c>
      <c r="AE83" s="73">
        <v>0</v>
      </c>
      <c r="AF83" s="73">
        <v>0</v>
      </c>
      <c r="AG83" s="73">
        <v>0</v>
      </c>
    </row>
    <row r="84" spans="1:33" ht="14.25" x14ac:dyDescent="0.2">
      <c r="A84" s="79" t="s">
        <v>464</v>
      </c>
      <c r="B84" s="79" t="s">
        <v>11</v>
      </c>
      <c r="C84" s="79" t="s">
        <v>12</v>
      </c>
      <c r="D84" s="79" t="s">
        <v>100</v>
      </c>
      <c r="E84" s="79" t="s">
        <v>103</v>
      </c>
      <c r="F84" s="79" t="s">
        <v>94</v>
      </c>
      <c r="G84" s="79" t="s">
        <v>565</v>
      </c>
      <c r="H84" s="91" t="s">
        <v>17</v>
      </c>
      <c r="I84" s="73">
        <v>0</v>
      </c>
      <c r="J84" s="73">
        <v>0</v>
      </c>
      <c r="K84" s="73">
        <v>0</v>
      </c>
      <c r="L84" s="73">
        <v>0</v>
      </c>
      <c r="M84" s="73">
        <v>0</v>
      </c>
      <c r="N84" s="73">
        <v>0</v>
      </c>
      <c r="O84" s="73">
        <v>0</v>
      </c>
      <c r="P84" s="73">
        <v>0</v>
      </c>
      <c r="Q84" s="73">
        <v>0</v>
      </c>
      <c r="R84" s="73">
        <v>0</v>
      </c>
      <c r="S84" s="73">
        <v>1.6037943597118916E-7</v>
      </c>
      <c r="T84" s="73">
        <v>0</v>
      </c>
      <c r="U84" s="73">
        <v>0</v>
      </c>
      <c r="V84" s="73">
        <v>0</v>
      </c>
      <c r="W84" s="73">
        <v>0</v>
      </c>
      <c r="X84" s="73">
        <v>0</v>
      </c>
      <c r="Y84" s="73">
        <v>0</v>
      </c>
      <c r="Z84" s="73">
        <v>0</v>
      </c>
      <c r="AA84" s="73">
        <v>0</v>
      </c>
      <c r="AB84" s="73">
        <v>0</v>
      </c>
      <c r="AC84" s="73">
        <v>0</v>
      </c>
      <c r="AD84" s="73">
        <v>0</v>
      </c>
      <c r="AE84" s="73">
        <v>0</v>
      </c>
      <c r="AF84" s="73">
        <v>0</v>
      </c>
      <c r="AG84" s="73">
        <v>0</v>
      </c>
    </row>
    <row r="85" spans="1:33" ht="14.25" x14ac:dyDescent="0.2">
      <c r="A85" s="79" t="s">
        <v>464</v>
      </c>
      <c r="B85" s="79" t="s">
        <v>11</v>
      </c>
      <c r="C85" s="79" t="s">
        <v>12</v>
      </c>
      <c r="D85" s="79" t="s">
        <v>100</v>
      </c>
      <c r="E85" s="79" t="s">
        <v>103</v>
      </c>
      <c r="F85" s="79" t="s">
        <v>94</v>
      </c>
      <c r="G85" s="79" t="s">
        <v>111</v>
      </c>
      <c r="H85" s="91" t="s">
        <v>17</v>
      </c>
      <c r="I85" s="73">
        <v>1.8954743685626108E-2</v>
      </c>
      <c r="J85" s="73">
        <v>2.2441357258148158E-2</v>
      </c>
      <c r="K85" s="73">
        <v>2.5927970830670215E-2</v>
      </c>
      <c r="L85" s="73">
        <v>2.9414584403192223E-2</v>
      </c>
      <c r="M85" s="73">
        <v>3.290119797571428E-2</v>
      </c>
      <c r="N85" s="73">
        <v>3.6387811548236337E-2</v>
      </c>
      <c r="O85" s="73">
        <v>3.3469229171494717E-2</v>
      </c>
      <c r="P85" s="73">
        <v>3.4971712323467338E-2</v>
      </c>
      <c r="Q85" s="73">
        <v>2.9806492999757704E-2</v>
      </c>
      <c r="R85" s="73">
        <v>2.5226999999636179E-2</v>
      </c>
      <c r="S85" s="73">
        <v>3.614127968568346E-2</v>
      </c>
      <c r="T85" s="73">
        <v>3.4638224863E-2</v>
      </c>
      <c r="U85" s="73">
        <v>3.9629645337550944E-2</v>
      </c>
      <c r="V85" s="73">
        <v>5.8656286945762533E-2</v>
      </c>
      <c r="W85" s="73">
        <v>6.2091191220964487E-2</v>
      </c>
      <c r="X85" s="73">
        <v>6.0253987851468412E-2</v>
      </c>
      <c r="Y85" s="73">
        <v>5.5080085255841828E-2</v>
      </c>
      <c r="Z85" s="73">
        <v>4.8806219298389998E-2</v>
      </c>
      <c r="AA85" s="73">
        <v>5.516316926896779E-2</v>
      </c>
      <c r="AB85" s="73">
        <v>3.2652262564389842E-2</v>
      </c>
      <c r="AC85" s="73">
        <v>2.6254768852984892E-2</v>
      </c>
      <c r="AD85" s="73">
        <v>2.6671763794933773E-2</v>
      </c>
      <c r="AE85" s="73">
        <v>3.3548948242632985E-2</v>
      </c>
      <c r="AF85" s="73">
        <v>3.1991816362103076E-2</v>
      </c>
      <c r="AG85" s="73">
        <v>2.4873895535284005E-2</v>
      </c>
    </row>
    <row r="86" spans="1:33" ht="14.25" x14ac:dyDescent="0.2">
      <c r="A86" s="79" t="s">
        <v>464</v>
      </c>
      <c r="B86" s="79" t="s">
        <v>11</v>
      </c>
      <c r="C86" s="79" t="s">
        <v>12</v>
      </c>
      <c r="D86" s="79" t="s">
        <v>100</v>
      </c>
      <c r="E86" s="79" t="s">
        <v>116</v>
      </c>
      <c r="F86" s="79" t="s">
        <v>94</v>
      </c>
      <c r="G86" s="79" t="s">
        <v>117</v>
      </c>
      <c r="H86" s="91" t="s">
        <v>17</v>
      </c>
      <c r="I86" s="73">
        <v>7.1531016812356729E-4</v>
      </c>
      <c r="J86" s="73">
        <v>1.6533290230190661E-3</v>
      </c>
      <c r="K86" s="73">
        <v>2.0843012198414196E-3</v>
      </c>
      <c r="L86" s="73">
        <v>1.2292119540059702E-2</v>
      </c>
      <c r="M86" s="73">
        <v>2.120298389525645E-2</v>
      </c>
      <c r="N86" s="73">
        <v>1.9783344147839999E-2</v>
      </c>
      <c r="O86" s="73">
        <v>1.9517008322199898E-2</v>
      </c>
      <c r="P86" s="73">
        <v>1.5319952503012367E-2</v>
      </c>
      <c r="Q86" s="73">
        <v>1.5069859264855625E-2</v>
      </c>
      <c r="R86" s="73">
        <v>1.4579646671293916E-2</v>
      </c>
      <c r="S86" s="73">
        <v>3.5329181338986305E-2</v>
      </c>
      <c r="T86" s="73">
        <v>3.0410334983451286E-2</v>
      </c>
      <c r="U86" s="73">
        <v>4.020142731526536E-2</v>
      </c>
      <c r="V86" s="73">
        <v>8.3798021323424371E-2</v>
      </c>
      <c r="W86" s="73">
        <v>4.6523810487640045E-2</v>
      </c>
      <c r="X86" s="73">
        <v>5.2877942074710752E-3</v>
      </c>
      <c r="Y86" s="73">
        <v>2.9147013412801344E-3</v>
      </c>
      <c r="Z86" s="73">
        <v>3.3626723754153318E-3</v>
      </c>
      <c r="AA86" s="73">
        <v>1.4274759003321601E-3</v>
      </c>
      <c r="AB86" s="73">
        <v>2.6642218074772604E-3</v>
      </c>
      <c r="AC86" s="73">
        <v>3.8226183140566763E-3</v>
      </c>
      <c r="AD86" s="73">
        <v>1.9417713068822448E-3</v>
      </c>
      <c r="AE86" s="73">
        <v>2.6321112967972412E-3</v>
      </c>
      <c r="AF86" s="73">
        <v>2.7103867555894516E-3</v>
      </c>
      <c r="AG86" s="73">
        <v>2.1326190976683791E-3</v>
      </c>
    </row>
    <row r="87" spans="1:33" ht="14.25" x14ac:dyDescent="0.2">
      <c r="A87" s="79" t="s">
        <v>464</v>
      </c>
      <c r="B87" s="79" t="s">
        <v>11</v>
      </c>
      <c r="C87" s="79" t="s">
        <v>12</v>
      </c>
      <c r="D87" s="79" t="s">
        <v>100</v>
      </c>
      <c r="E87" s="79" t="s">
        <v>120</v>
      </c>
      <c r="F87" s="79" t="s">
        <v>94</v>
      </c>
      <c r="G87" s="79" t="s">
        <v>121</v>
      </c>
      <c r="H87" s="91" t="s">
        <v>17</v>
      </c>
      <c r="I87" s="73">
        <v>3.2468089760773997E-4</v>
      </c>
      <c r="J87" s="73">
        <v>4.3672819161646998E-4</v>
      </c>
      <c r="K87" s="73">
        <v>4.8372082848968E-4</v>
      </c>
      <c r="L87" s="73">
        <v>1.0501431716898E-4</v>
      </c>
      <c r="M87" s="73">
        <v>1.7639742462486E-4</v>
      </c>
      <c r="N87" s="73">
        <v>2.4712710931853999E-4</v>
      </c>
      <c r="O87" s="73">
        <v>2.0794348773675998E-3</v>
      </c>
      <c r="P87" s="73">
        <v>2.0941063719670402E-3</v>
      </c>
      <c r="Q87" s="73">
        <v>1.2404678010231401E-3</v>
      </c>
      <c r="R87" s="73">
        <v>1.3425540254811698E-3</v>
      </c>
      <c r="S87" s="73">
        <v>1.1262107054688499E-3</v>
      </c>
      <c r="T87" s="73">
        <v>2.4863243819282298E-3</v>
      </c>
      <c r="U87" s="73">
        <v>4.1463218542804898E-3</v>
      </c>
      <c r="V87" s="73">
        <v>1.17465656830513E-2</v>
      </c>
      <c r="W87" s="73">
        <v>9.5686189525533687E-3</v>
      </c>
      <c r="X87" s="73">
        <v>1.909999493240961E-2</v>
      </c>
      <c r="Y87" s="73">
        <v>1.945501941443201E-2</v>
      </c>
      <c r="Z87" s="73">
        <v>2.5637735627057831E-2</v>
      </c>
      <c r="AA87" s="73">
        <v>2.5580263570122028E-2</v>
      </c>
      <c r="AB87" s="73">
        <v>3.2881539491830432E-2</v>
      </c>
      <c r="AC87" s="73">
        <v>3.1158387245537041E-2</v>
      </c>
      <c r="AD87" s="73">
        <v>3.9890807229383207E-2</v>
      </c>
      <c r="AE87" s="73">
        <v>4.0284690400931224E-2</v>
      </c>
      <c r="AF87" s="73">
        <v>3.6068615366967267E-2</v>
      </c>
      <c r="AG87" s="73">
        <v>2.9657749113621349E-2</v>
      </c>
    </row>
    <row r="88" spans="1:33" ht="14.25" x14ac:dyDescent="0.2">
      <c r="A88" s="79" t="s">
        <v>464</v>
      </c>
      <c r="B88" s="79" t="s">
        <v>11</v>
      </c>
      <c r="C88" s="79" t="s">
        <v>12</v>
      </c>
      <c r="D88" s="79" t="s">
        <v>100</v>
      </c>
      <c r="E88" s="79" t="s">
        <v>120</v>
      </c>
      <c r="F88" s="79" t="s">
        <v>94</v>
      </c>
      <c r="G88" s="79" t="s">
        <v>123</v>
      </c>
      <c r="H88" s="91" t="s">
        <v>17</v>
      </c>
      <c r="I88" s="73">
        <v>3.764461473826386E-4</v>
      </c>
      <c r="J88" s="73">
        <v>2.8401204468867769E-3</v>
      </c>
      <c r="K88" s="73">
        <v>3.4995214548143175E-3</v>
      </c>
      <c r="L88" s="73">
        <v>2.1810344628270799E-2</v>
      </c>
      <c r="M88" s="73">
        <v>3.5075546345088644E-2</v>
      </c>
      <c r="N88" s="73">
        <v>3.4315772198399999E-2</v>
      </c>
      <c r="O88" s="73">
        <v>3.385375042513452E-2</v>
      </c>
      <c r="P88" s="73">
        <v>3.2801882377347651E-2</v>
      </c>
      <c r="Q88" s="73">
        <v>3.6731559637128632E-2</v>
      </c>
      <c r="R88" s="73">
        <v>3.5536623710027374E-2</v>
      </c>
      <c r="S88" s="73">
        <v>6.0562621391524941E-2</v>
      </c>
      <c r="T88" s="73">
        <v>5.5487981197004113E-2</v>
      </c>
      <c r="U88" s="73">
        <v>5.070578897796766E-2</v>
      </c>
      <c r="V88" s="73">
        <v>4.2135385280086896E-2</v>
      </c>
      <c r="W88" s="73">
        <v>4.6042566515277862E-2</v>
      </c>
      <c r="X88" s="73">
        <v>2.6309322606857102E-2</v>
      </c>
      <c r="Y88" s="73">
        <v>1.466401114440587E-2</v>
      </c>
      <c r="Z88" s="73">
        <v>1.7169384660384965E-2</v>
      </c>
      <c r="AA88" s="73">
        <v>7.3105292983233388E-3</v>
      </c>
      <c r="AB88" s="73">
        <v>1.3748414555079315E-2</v>
      </c>
      <c r="AC88" s="73">
        <v>2.0230633319165851E-2</v>
      </c>
      <c r="AD88" s="73">
        <v>1.1074316818784756E-2</v>
      </c>
      <c r="AE88" s="73">
        <v>2.3278568379174365E-2</v>
      </c>
      <c r="AF88" s="73">
        <v>1.5533734512078975E-2</v>
      </c>
      <c r="AG88" s="73">
        <v>1.9033738412774635E-2</v>
      </c>
    </row>
    <row r="89" spans="1:33" ht="14.25" x14ac:dyDescent="0.2">
      <c r="A89" s="79" t="s">
        <v>464</v>
      </c>
      <c r="B89" s="79" t="s">
        <v>11</v>
      </c>
      <c r="C89" s="79" t="s">
        <v>12</v>
      </c>
      <c r="D89" s="79" t="s">
        <v>100</v>
      </c>
      <c r="E89" s="79" t="s">
        <v>120</v>
      </c>
      <c r="F89" s="79" t="s">
        <v>94</v>
      </c>
      <c r="G89" s="79" t="s">
        <v>566</v>
      </c>
      <c r="H89" s="91" t="s">
        <v>17</v>
      </c>
      <c r="I89" s="73">
        <v>0</v>
      </c>
      <c r="J89" s="73">
        <v>0</v>
      </c>
      <c r="K89" s="73">
        <v>0</v>
      </c>
      <c r="L89" s="73">
        <v>0</v>
      </c>
      <c r="M89" s="73">
        <v>0</v>
      </c>
      <c r="N89" s="73">
        <v>0</v>
      </c>
      <c r="O89" s="73">
        <v>0</v>
      </c>
      <c r="P89" s="73">
        <v>0</v>
      </c>
      <c r="Q89" s="73">
        <v>0</v>
      </c>
      <c r="R89" s="73">
        <v>0</v>
      </c>
      <c r="S89" s="73">
        <v>4.4483328956751E-4</v>
      </c>
      <c r="T89" s="73">
        <v>3.8705282142246995E-4</v>
      </c>
      <c r="U89" s="73">
        <v>1.9800982343387698E-3</v>
      </c>
      <c r="V89" s="73">
        <v>2.4816864429500752E-2</v>
      </c>
      <c r="W89" s="73">
        <v>1.7493377946247793E-2</v>
      </c>
      <c r="X89" s="73">
        <v>2.6997306304463217E-2</v>
      </c>
      <c r="Y89" s="73">
        <v>3.2954212138391233E-2</v>
      </c>
      <c r="Z89" s="73">
        <v>5.4826080952008638E-2</v>
      </c>
      <c r="AA89" s="73">
        <v>5.7575604464982132E-2</v>
      </c>
      <c r="AB89" s="73">
        <v>0.10392734218298759</v>
      </c>
      <c r="AC89" s="73">
        <v>7.4540134761634305E-2</v>
      </c>
      <c r="AD89" s="73">
        <v>0.1400469320618796</v>
      </c>
      <c r="AE89" s="73">
        <v>0.2137897411665288</v>
      </c>
      <c r="AF89" s="73">
        <v>0.27149157197400564</v>
      </c>
      <c r="AG89" s="73">
        <v>0.31004241865847398</v>
      </c>
    </row>
    <row r="90" spans="1:33" ht="14.25" x14ac:dyDescent="0.2">
      <c r="A90" s="79" t="s">
        <v>464</v>
      </c>
      <c r="B90" s="79" t="s">
        <v>11</v>
      </c>
      <c r="C90" s="79" t="s">
        <v>12</v>
      </c>
      <c r="D90" s="79" t="s">
        <v>100</v>
      </c>
      <c r="E90" s="79" t="s">
        <v>120</v>
      </c>
      <c r="F90" s="79" t="s">
        <v>94</v>
      </c>
      <c r="G90" s="79" t="s">
        <v>130</v>
      </c>
      <c r="H90" s="91" t="s">
        <v>17</v>
      </c>
      <c r="I90" s="73">
        <v>3.7183258000000001</v>
      </c>
      <c r="J90" s="73">
        <v>4.1922971999999996</v>
      </c>
      <c r="K90" s="73">
        <v>2.5735906000000002</v>
      </c>
      <c r="L90" s="73">
        <v>2.5025840000000001</v>
      </c>
      <c r="M90" s="73">
        <v>2.5268782000000001</v>
      </c>
      <c r="N90" s="73">
        <v>2.7831397999999998</v>
      </c>
      <c r="O90" s="73">
        <v>2.5617717999999998</v>
      </c>
      <c r="P90" s="73">
        <v>2.6092346000000002</v>
      </c>
      <c r="Q90" s="73">
        <v>2.3132956</v>
      </c>
      <c r="R90" s="73">
        <v>2.1260707999999999</v>
      </c>
      <c r="S90" s="73">
        <v>2.4206965999999999</v>
      </c>
      <c r="T90" s="73">
        <v>2.6739565999999999</v>
      </c>
      <c r="U90" s="73">
        <v>2.6148625999999999</v>
      </c>
      <c r="V90" s="73">
        <v>2.5781868000000001</v>
      </c>
      <c r="W90" s="73">
        <v>2.2985690000000001</v>
      </c>
      <c r="X90" s="73">
        <v>2.1674365999999998</v>
      </c>
      <c r="Y90" s="73">
        <v>2.3246454000000001</v>
      </c>
      <c r="Z90" s="73">
        <v>2.2289694</v>
      </c>
      <c r="AA90" s="73">
        <v>2.2365672000000001</v>
      </c>
      <c r="AB90" s="73">
        <v>2.2809346000000001</v>
      </c>
      <c r="AC90" s="73">
        <v>4.3097347999999993</v>
      </c>
      <c r="AD90" s="73">
        <v>4.4751979999999998</v>
      </c>
      <c r="AE90" s="73">
        <v>2.1501773999999996</v>
      </c>
      <c r="AF90" s="73">
        <v>2.1234443999999999</v>
      </c>
      <c r="AG90" s="73">
        <v>2.1234443999999999</v>
      </c>
    </row>
    <row r="91" spans="1:33" ht="14.25" x14ac:dyDescent="0.2">
      <c r="A91" s="79" t="s">
        <v>464</v>
      </c>
      <c r="B91" s="79" t="s">
        <v>11</v>
      </c>
      <c r="C91" s="79" t="s">
        <v>12</v>
      </c>
      <c r="D91" s="79" t="s">
        <v>131</v>
      </c>
      <c r="E91" s="79" t="s">
        <v>94</v>
      </c>
      <c r="F91" s="79" t="s">
        <v>94</v>
      </c>
      <c r="G91" s="79" t="s">
        <v>132</v>
      </c>
      <c r="H91" s="91" t="s">
        <v>17</v>
      </c>
      <c r="I91" s="73">
        <v>3.3114002285621573E-4</v>
      </c>
      <c r="J91" s="73">
        <v>4.0724226212581914E-4</v>
      </c>
      <c r="K91" s="73">
        <v>6.7147944540667541E-4</v>
      </c>
      <c r="L91" s="73">
        <v>1.5348070789985641E-4</v>
      </c>
      <c r="M91" s="73">
        <v>2.3578006304848329E-4</v>
      </c>
      <c r="N91" s="73">
        <v>4.3633155109160896E-4</v>
      </c>
      <c r="O91" s="73">
        <v>3.5172116892203645E-3</v>
      </c>
      <c r="P91" s="73">
        <v>2.3020365374767718E-3</v>
      </c>
      <c r="Q91" s="73">
        <v>2.1339423149630888E-3</v>
      </c>
      <c r="R91" s="73">
        <v>9.8004376657740084E-4</v>
      </c>
      <c r="S91" s="73">
        <v>1.2454661975116387E-3</v>
      </c>
      <c r="T91" s="73">
        <v>1.778186103381593E-3</v>
      </c>
      <c r="U91" s="73">
        <v>3.1493704474955136E-3</v>
      </c>
      <c r="V91" s="73">
        <v>8.5859790153151698E-3</v>
      </c>
      <c r="W91" s="73">
        <v>1.2776168426342112E-2</v>
      </c>
      <c r="X91" s="73">
        <v>2.5162997150448712E-2</v>
      </c>
      <c r="Y91" s="73">
        <v>2.1326129290951585E-2</v>
      </c>
      <c r="Z91" s="73">
        <v>1.9336623886958591E-2</v>
      </c>
      <c r="AA91" s="73">
        <v>2.3940010455497141E-2</v>
      </c>
      <c r="AB91" s="73">
        <v>3.5904145783010294E-2</v>
      </c>
      <c r="AC91" s="73">
        <v>3.4286194320188028E-2</v>
      </c>
      <c r="AD91" s="73">
        <v>3.214275535352544E-2</v>
      </c>
      <c r="AE91" s="73">
        <v>3.125337349327717E-2</v>
      </c>
      <c r="AF91" s="73">
        <v>3.2159044662545135E-2</v>
      </c>
      <c r="AG91" s="73">
        <v>3.4669067782851899E-2</v>
      </c>
    </row>
    <row r="92" spans="1:33" ht="14.25" x14ac:dyDescent="0.2">
      <c r="A92" s="79" t="s">
        <v>464</v>
      </c>
      <c r="B92" s="79" t="s">
        <v>11</v>
      </c>
      <c r="C92" s="79" t="s">
        <v>12</v>
      </c>
      <c r="D92" s="79" t="s">
        <v>131</v>
      </c>
      <c r="E92" s="79" t="s">
        <v>94</v>
      </c>
      <c r="F92" s="79" t="s">
        <v>94</v>
      </c>
      <c r="G92" s="79" t="s">
        <v>567</v>
      </c>
      <c r="H92" s="91" t="s">
        <v>17</v>
      </c>
      <c r="I92" s="73">
        <v>0</v>
      </c>
      <c r="J92" s="73">
        <v>0</v>
      </c>
      <c r="K92" s="73">
        <v>0</v>
      </c>
      <c r="L92" s="73">
        <v>0</v>
      </c>
      <c r="M92" s="73">
        <v>0</v>
      </c>
      <c r="N92" s="73">
        <v>0</v>
      </c>
      <c r="O92" s="73">
        <v>0</v>
      </c>
      <c r="P92" s="73">
        <v>0</v>
      </c>
      <c r="Q92" s="73">
        <v>0</v>
      </c>
      <c r="R92" s="73">
        <v>0</v>
      </c>
      <c r="S92" s="73">
        <v>4.9193709755546676E-4</v>
      </c>
      <c r="T92" s="73">
        <v>2.7681502595985327E-4</v>
      </c>
      <c r="U92" s="73">
        <v>1.50399874431521E-3</v>
      </c>
      <c r="V92" s="73">
        <v>1.8139521198528366E-2</v>
      </c>
      <c r="W92" s="73">
        <v>2.335742954078867E-2</v>
      </c>
      <c r="X92" s="73">
        <v>3.5567189625599342E-2</v>
      </c>
      <c r="Y92" s="73">
        <v>3.6123623100753163E-2</v>
      </c>
      <c r="Z92" s="73">
        <v>4.1351206751896678E-2</v>
      </c>
      <c r="AA92" s="73">
        <v>5.3883751787576484E-2</v>
      </c>
      <c r="AB92" s="73">
        <v>0.11348077073781385</v>
      </c>
      <c r="AC92" s="73">
        <v>8.202278009290942E-2</v>
      </c>
      <c r="AD92" s="73">
        <v>0.11284540444097692</v>
      </c>
      <c r="AE92" s="73">
        <v>0.16586079136291754</v>
      </c>
      <c r="AF92" s="73">
        <v>0.24206389681963406</v>
      </c>
      <c r="AG92" s="73">
        <v>0.36243079631060698</v>
      </c>
    </row>
    <row r="93" spans="1:33" ht="14.25" x14ac:dyDescent="0.2">
      <c r="A93" s="79" t="s">
        <v>464</v>
      </c>
      <c r="B93" s="79" t="s">
        <v>11</v>
      </c>
      <c r="C93" s="79" t="s">
        <v>12</v>
      </c>
      <c r="D93" s="79" t="s">
        <v>131</v>
      </c>
      <c r="E93" s="79" t="s">
        <v>134</v>
      </c>
      <c r="F93" s="79" t="s">
        <v>94</v>
      </c>
      <c r="G93" s="79" t="s">
        <v>135</v>
      </c>
      <c r="H93" s="91" t="s">
        <v>17</v>
      </c>
      <c r="I93" s="73">
        <v>6.6480639580160188E-4</v>
      </c>
      <c r="J93" s="73">
        <v>8.2732507446366696E-4</v>
      </c>
      <c r="K93" s="73">
        <v>1.074208395754796E-3</v>
      </c>
      <c r="L93" s="73">
        <v>6.2600161255217841E-3</v>
      </c>
      <c r="M93" s="73">
        <v>8.6701585521887451E-3</v>
      </c>
      <c r="N93" s="73">
        <v>8.2659984120000002E-3</v>
      </c>
      <c r="O93" s="73">
        <v>7.8808587156784047E-3</v>
      </c>
      <c r="P93" s="73">
        <v>8.4164217180808416E-3</v>
      </c>
      <c r="Q93" s="73">
        <v>7.8315461846488344E-3</v>
      </c>
      <c r="R93" s="73">
        <v>6.4950951384927253E-3</v>
      </c>
      <c r="S93" s="73">
        <v>8.7807663378307518E-3</v>
      </c>
      <c r="T93" s="73">
        <v>8.0304503863489283E-3</v>
      </c>
      <c r="U93" s="73">
        <v>1.0920885839088691E-2</v>
      </c>
      <c r="V93" s="73">
        <v>1.0085930214385596E-2</v>
      </c>
      <c r="W93" s="73">
        <v>1.2917495973821379E-2</v>
      </c>
      <c r="X93" s="73">
        <v>4.4352984402301074E-3</v>
      </c>
      <c r="Y93" s="73">
        <v>2.1354647847934716E-3</v>
      </c>
      <c r="Z93" s="73">
        <v>2.3025440920230074E-3</v>
      </c>
      <c r="AA93" s="73">
        <v>8.6803718649578105E-4</v>
      </c>
      <c r="AB93" s="73">
        <v>1.6617776507747253E-3</v>
      </c>
      <c r="AC93" s="73">
        <v>1.9129931129979343E-3</v>
      </c>
      <c r="AD93" s="73">
        <v>1.126863268128197E-3</v>
      </c>
      <c r="AE93" s="73">
        <v>1.7518280909593926E-3</v>
      </c>
      <c r="AF93" s="73">
        <v>1.2140834023863971E-3</v>
      </c>
      <c r="AG93" s="73">
        <v>8.8069719227906761E-4</v>
      </c>
    </row>
    <row r="94" spans="1:33" ht="14.25" x14ac:dyDescent="0.2">
      <c r="A94" s="79" t="s">
        <v>464</v>
      </c>
      <c r="B94" s="79" t="s">
        <v>11</v>
      </c>
      <c r="C94" s="79" t="s">
        <v>12</v>
      </c>
      <c r="D94" s="79" t="s">
        <v>131</v>
      </c>
      <c r="E94" s="79" t="s">
        <v>134</v>
      </c>
      <c r="F94" s="79" t="s">
        <v>456</v>
      </c>
      <c r="G94" s="79" t="s">
        <v>606</v>
      </c>
      <c r="H94" s="91" t="s">
        <v>17</v>
      </c>
      <c r="I94" s="73">
        <v>0</v>
      </c>
      <c r="J94" s="73">
        <v>0</v>
      </c>
      <c r="K94" s="73">
        <v>0</v>
      </c>
      <c r="L94" s="73">
        <v>0</v>
      </c>
      <c r="M94" s="73">
        <v>0</v>
      </c>
      <c r="N94" s="73">
        <v>0</v>
      </c>
      <c r="O94" s="73">
        <v>0</v>
      </c>
      <c r="P94" s="73">
        <v>0</v>
      </c>
      <c r="Q94" s="73">
        <v>0</v>
      </c>
      <c r="R94" s="73">
        <v>0</v>
      </c>
      <c r="S94" s="73">
        <v>0</v>
      </c>
      <c r="T94" s="73">
        <v>0</v>
      </c>
      <c r="U94" s="73">
        <v>0</v>
      </c>
      <c r="V94" s="73">
        <v>0</v>
      </c>
      <c r="W94" s="73">
        <v>0</v>
      </c>
      <c r="X94" s="73">
        <v>0</v>
      </c>
      <c r="Y94" s="73">
        <v>0</v>
      </c>
      <c r="Z94" s="73">
        <v>0</v>
      </c>
      <c r="AA94" s="73">
        <v>0</v>
      </c>
      <c r="AB94" s="73">
        <v>8.5976332939628058E-3</v>
      </c>
      <c r="AC94" s="73">
        <v>1.8885084265433384E-2</v>
      </c>
      <c r="AD94" s="73">
        <v>3.1368868409283983E-2</v>
      </c>
      <c r="AE94" s="73">
        <v>4.6957766395820687E-2</v>
      </c>
      <c r="AF94" s="73">
        <v>0.10078926493997921</v>
      </c>
      <c r="AG94" s="73">
        <v>0.43048498744508434</v>
      </c>
    </row>
    <row r="95" spans="1:33" ht="14.25" x14ac:dyDescent="0.2">
      <c r="A95" s="79" t="s">
        <v>464</v>
      </c>
      <c r="B95" s="79" t="s">
        <v>11</v>
      </c>
      <c r="C95" s="79" t="s">
        <v>12</v>
      </c>
      <c r="D95" s="79" t="s">
        <v>131</v>
      </c>
      <c r="E95" s="79" t="s">
        <v>134</v>
      </c>
      <c r="F95" s="79" t="s">
        <v>137</v>
      </c>
      <c r="G95" s="79" t="s">
        <v>607</v>
      </c>
      <c r="H95" s="91" t="s">
        <v>17</v>
      </c>
      <c r="I95" s="73">
        <v>0</v>
      </c>
      <c r="J95" s="73">
        <v>0</v>
      </c>
      <c r="K95" s="73">
        <v>0</v>
      </c>
      <c r="L95" s="73">
        <v>0</v>
      </c>
      <c r="M95" s="73">
        <v>0</v>
      </c>
      <c r="N95" s="73">
        <v>0</v>
      </c>
      <c r="O95" s="73">
        <v>0</v>
      </c>
      <c r="P95" s="73">
        <v>0</v>
      </c>
      <c r="Q95" s="73">
        <v>0</v>
      </c>
      <c r="R95" s="73">
        <v>0</v>
      </c>
      <c r="S95" s="73">
        <v>0</v>
      </c>
      <c r="T95" s="73">
        <v>0</v>
      </c>
      <c r="U95" s="73">
        <v>0</v>
      </c>
      <c r="V95" s="73">
        <v>0</v>
      </c>
      <c r="W95" s="73">
        <v>0</v>
      </c>
      <c r="X95" s="73">
        <v>0</v>
      </c>
      <c r="Y95" s="73">
        <v>0</v>
      </c>
      <c r="Z95" s="73">
        <v>0</v>
      </c>
      <c r="AA95" s="73">
        <v>0</v>
      </c>
      <c r="AB95" s="73">
        <v>7.886736134715612E-3</v>
      </c>
      <c r="AC95" s="73">
        <v>2.0641332451173219E-2</v>
      </c>
      <c r="AD95" s="73">
        <v>3.9906873672046386E-2</v>
      </c>
      <c r="AE95" s="73">
        <v>5.3139999662975952E-2</v>
      </c>
      <c r="AF95" s="73">
        <v>0.10050732037334885</v>
      </c>
      <c r="AG95" s="73">
        <v>0.3765508659269593</v>
      </c>
    </row>
    <row r="96" spans="1:33" ht="14.25" x14ac:dyDescent="0.2">
      <c r="A96" s="79" t="s">
        <v>464</v>
      </c>
      <c r="B96" s="79" t="s">
        <v>11</v>
      </c>
      <c r="C96" s="79" t="s">
        <v>12</v>
      </c>
      <c r="D96" s="79" t="s">
        <v>131</v>
      </c>
      <c r="E96" s="79" t="s">
        <v>134</v>
      </c>
      <c r="F96" s="79" t="s">
        <v>137</v>
      </c>
      <c r="G96" s="79" t="s">
        <v>568</v>
      </c>
      <c r="H96" s="91" t="s">
        <v>17</v>
      </c>
      <c r="I96" s="73">
        <v>0</v>
      </c>
      <c r="J96" s="73">
        <v>0</v>
      </c>
      <c r="K96" s="73">
        <v>0</v>
      </c>
      <c r="L96" s="73">
        <v>0</v>
      </c>
      <c r="M96" s="73">
        <v>0</v>
      </c>
      <c r="N96" s="73">
        <v>0</v>
      </c>
      <c r="O96" s="73">
        <v>0</v>
      </c>
      <c r="P96" s="73">
        <v>0</v>
      </c>
      <c r="Q96" s="73">
        <v>0</v>
      </c>
      <c r="R96" s="73">
        <v>0</v>
      </c>
      <c r="S96" s="73">
        <v>0</v>
      </c>
      <c r="T96" s="73">
        <v>0</v>
      </c>
      <c r="U96" s="73">
        <v>0</v>
      </c>
      <c r="V96" s="73">
        <v>0</v>
      </c>
      <c r="W96" s="73">
        <v>0</v>
      </c>
      <c r="X96" s="73">
        <v>0</v>
      </c>
      <c r="Y96" s="73">
        <v>0</v>
      </c>
      <c r="Z96" s="73">
        <v>0</v>
      </c>
      <c r="AA96" s="73">
        <v>0</v>
      </c>
      <c r="AB96" s="73">
        <v>1.6714244143215811E-3</v>
      </c>
      <c r="AC96" s="73">
        <v>4.9219780983933989E-3</v>
      </c>
      <c r="AD96" s="73">
        <v>8.6496660996696374E-3</v>
      </c>
      <c r="AE96" s="73">
        <v>1.3043495314503382E-2</v>
      </c>
      <c r="AF96" s="73">
        <v>2.3311055969671979E-2</v>
      </c>
      <c r="AG96" s="73">
        <v>8.9004631303156445E-2</v>
      </c>
    </row>
    <row r="97" spans="1:33" ht="14.25" x14ac:dyDescent="0.2">
      <c r="A97" s="79" t="s">
        <v>464</v>
      </c>
      <c r="B97" s="79" t="s">
        <v>11</v>
      </c>
      <c r="C97" s="79" t="s">
        <v>12</v>
      </c>
      <c r="D97" s="79" t="s">
        <v>131</v>
      </c>
      <c r="E97" s="79" t="s">
        <v>140</v>
      </c>
      <c r="F97" s="79" t="s">
        <v>141</v>
      </c>
      <c r="G97" s="79" t="s">
        <v>142</v>
      </c>
      <c r="H97" s="91" t="s">
        <v>17</v>
      </c>
      <c r="I97" s="73">
        <v>1.5693830522796735E-4</v>
      </c>
      <c r="J97" s="73">
        <v>1.7261616478558931E-4</v>
      </c>
      <c r="K97" s="73">
        <v>2.5745711728366184E-4</v>
      </c>
      <c r="L97" s="73">
        <v>5.4594452892585995E-5</v>
      </c>
      <c r="M97" s="73">
        <v>7.2434814707212966E-5</v>
      </c>
      <c r="N97" s="73">
        <v>1.1127486800460221E-4</v>
      </c>
      <c r="O97" s="73">
        <v>7.5721506025687349E-4</v>
      </c>
      <c r="P97" s="73">
        <v>6.2207147299307415E-4</v>
      </c>
      <c r="Q97" s="73">
        <v>3.918578708894496E-4</v>
      </c>
      <c r="R97" s="73">
        <v>2.7796301171626093E-4</v>
      </c>
      <c r="S97" s="73">
        <v>2.3440571164915158E-4</v>
      </c>
      <c r="T97" s="73">
        <v>6.2797427512585125E-4</v>
      </c>
      <c r="U97" s="73">
        <v>1.1821666971754453E-3</v>
      </c>
      <c r="V97" s="73">
        <v>3.9955146134476177E-3</v>
      </c>
      <c r="W97" s="73">
        <v>5.1661935824693266E-3</v>
      </c>
      <c r="X97" s="73">
        <v>1.1218850018546894E-2</v>
      </c>
      <c r="Y97" s="73">
        <v>1.3651789005068513E-2</v>
      </c>
      <c r="Z97" s="73">
        <v>8.0306273521620116E-3</v>
      </c>
      <c r="AA97" s="73">
        <v>7.3042924053982605E-3</v>
      </c>
      <c r="AB97" s="73">
        <v>8.3984509623116332E-3</v>
      </c>
      <c r="AC97" s="73">
        <v>8.86773296257066E-3</v>
      </c>
      <c r="AD97" s="73">
        <v>9.342120242146524E-3</v>
      </c>
      <c r="AE97" s="73">
        <v>8.075492427090495E-3</v>
      </c>
      <c r="AF97" s="73">
        <v>7.2537095714059613E-3</v>
      </c>
      <c r="AG97" s="73">
        <v>5.849884725221256E-3</v>
      </c>
    </row>
    <row r="98" spans="1:33" ht="14.25" x14ac:dyDescent="0.2">
      <c r="A98" s="79" t="s">
        <v>464</v>
      </c>
      <c r="B98" s="79" t="s">
        <v>11</v>
      </c>
      <c r="C98" s="79" t="s">
        <v>12</v>
      </c>
      <c r="D98" s="79" t="s">
        <v>131</v>
      </c>
      <c r="E98" s="79" t="s">
        <v>140</v>
      </c>
      <c r="F98" s="79" t="s">
        <v>141</v>
      </c>
      <c r="G98" s="79" t="s">
        <v>143</v>
      </c>
      <c r="H98" s="91" t="s">
        <v>17</v>
      </c>
      <c r="I98" s="73">
        <v>0.16090251494071789</v>
      </c>
      <c r="J98" s="73">
        <v>0.21256369752426846</v>
      </c>
      <c r="K98" s="73">
        <v>0.25475024349106357</v>
      </c>
      <c r="L98" s="73">
        <v>1.4338383193420714</v>
      </c>
      <c r="M98" s="73">
        <v>2.1560375671634939</v>
      </c>
      <c r="N98" s="73">
        <v>2.2500727120503745</v>
      </c>
      <c r="O98" s="73">
        <v>2.2222379405491406</v>
      </c>
      <c r="P98" s="73">
        <v>2.2003518324444755</v>
      </c>
      <c r="Q98" s="73">
        <v>2.3241173257071956</v>
      </c>
      <c r="R98" s="73">
        <v>2.3629537122973456</v>
      </c>
      <c r="S98" s="73">
        <v>3.654538012654776</v>
      </c>
      <c r="T98" s="73">
        <v>3.9184986709039014</v>
      </c>
      <c r="U98" s="73">
        <v>3.6600998214800997</v>
      </c>
      <c r="V98" s="73">
        <v>3.8737481158222495</v>
      </c>
      <c r="W98" s="73">
        <v>4.1995086027761905</v>
      </c>
      <c r="X98" s="73">
        <v>4.0911055940604513</v>
      </c>
      <c r="Y98" s="73">
        <v>4.2566237616845726</v>
      </c>
      <c r="Z98" s="73">
        <v>4.0452157730997857</v>
      </c>
      <c r="AA98" s="73">
        <v>4.0279425763465895</v>
      </c>
      <c r="AB98" s="73">
        <v>3.8587768231432467</v>
      </c>
      <c r="AC98" s="73">
        <v>3.0467193883690338</v>
      </c>
      <c r="AD98" s="73">
        <v>3.2691242846044823</v>
      </c>
      <c r="AE98" s="73">
        <v>3.2090465664941563</v>
      </c>
      <c r="AF98" s="73">
        <v>3.0537194817869344</v>
      </c>
      <c r="AG98" s="73">
        <v>2.9206536721617566</v>
      </c>
    </row>
    <row r="99" spans="1:33" ht="14.25" x14ac:dyDescent="0.2">
      <c r="A99" s="79" t="s">
        <v>464</v>
      </c>
      <c r="B99" s="79" t="s">
        <v>11</v>
      </c>
      <c r="C99" s="79" t="s">
        <v>12</v>
      </c>
      <c r="D99" s="79" t="s">
        <v>131</v>
      </c>
      <c r="E99" s="79" t="s">
        <v>140</v>
      </c>
      <c r="F99" s="79" t="s">
        <v>141</v>
      </c>
      <c r="G99" s="79" t="s">
        <v>569</v>
      </c>
      <c r="H99" s="91" t="s">
        <v>17</v>
      </c>
      <c r="I99" s="73">
        <v>0</v>
      </c>
      <c r="J99" s="73">
        <v>0</v>
      </c>
      <c r="K99" s="73">
        <v>0</v>
      </c>
      <c r="L99" s="73">
        <v>0</v>
      </c>
      <c r="M99" s="73">
        <v>0</v>
      </c>
      <c r="N99" s="73">
        <v>0</v>
      </c>
      <c r="O99" s="73">
        <v>0</v>
      </c>
      <c r="P99" s="73">
        <v>0</v>
      </c>
      <c r="Q99" s="73">
        <v>0</v>
      </c>
      <c r="R99" s="73">
        <v>0</v>
      </c>
      <c r="S99" s="73">
        <v>9.2586106045667877E-5</v>
      </c>
      <c r="T99" s="73">
        <v>9.7758448871298266E-5</v>
      </c>
      <c r="U99" s="73">
        <v>5.6455004508505389E-4</v>
      </c>
      <c r="V99" s="73">
        <v>8.4412880465213301E-3</v>
      </c>
      <c r="W99" s="73">
        <v>9.4448506445645019E-3</v>
      </c>
      <c r="X99" s="73">
        <v>1.585752935570716E-2</v>
      </c>
      <c r="Y99" s="73">
        <v>2.3124312618668187E-2</v>
      </c>
      <c r="Z99" s="73">
        <v>1.7173428718890979E-2</v>
      </c>
      <c r="AA99" s="73">
        <v>1.6440372057815233E-2</v>
      </c>
      <c r="AB99" s="73">
        <v>2.6544641779441634E-2</v>
      </c>
      <c r="AC99" s="73">
        <v>2.1214256208170166E-2</v>
      </c>
      <c r="AD99" s="73">
        <v>3.2797914350103603E-2</v>
      </c>
      <c r="AE99" s="73">
        <v>4.2856415640717738E-2</v>
      </c>
      <c r="AF99" s="73">
        <v>5.4599296206625639E-2</v>
      </c>
      <c r="AG99" s="73">
        <v>6.1154755950371543E-2</v>
      </c>
    </row>
    <row r="100" spans="1:33" ht="14.25" x14ac:dyDescent="0.2">
      <c r="A100" s="79" t="s">
        <v>464</v>
      </c>
      <c r="B100" s="79" t="s">
        <v>11</v>
      </c>
      <c r="C100" s="79" t="s">
        <v>12</v>
      </c>
      <c r="D100" s="79" t="s">
        <v>131</v>
      </c>
      <c r="E100" s="79" t="s">
        <v>140</v>
      </c>
      <c r="F100" s="79" t="s">
        <v>145</v>
      </c>
      <c r="G100" s="79" t="s">
        <v>146</v>
      </c>
      <c r="H100" s="91" t="s">
        <v>17</v>
      </c>
      <c r="I100" s="73">
        <v>4.0964049535202332E-5</v>
      </c>
      <c r="J100" s="73">
        <v>4.4682289426398094E-5</v>
      </c>
      <c r="K100" s="73">
        <v>6.9533878300378159E-5</v>
      </c>
      <c r="L100" s="73">
        <v>1.4429901970404604E-5</v>
      </c>
      <c r="M100" s="73">
        <v>2.0646298016610232E-5</v>
      </c>
      <c r="N100" s="73">
        <v>2.8929969960242385E-5</v>
      </c>
      <c r="O100" s="73">
        <v>1.9363549997951436E-4</v>
      </c>
      <c r="P100" s="73">
        <v>1.595527853207654E-4</v>
      </c>
      <c r="Q100" s="73">
        <v>1.0301285561867286E-4</v>
      </c>
      <c r="R100" s="73">
        <v>8.7399626152899327E-5</v>
      </c>
      <c r="S100" s="73">
        <v>8.5260412174239774E-5</v>
      </c>
      <c r="T100" s="73">
        <v>2.7475811609341938E-4</v>
      </c>
      <c r="U100" s="73">
        <v>7.1421173183182742E-4</v>
      </c>
      <c r="V100" s="73">
        <v>2.5537463416341246E-3</v>
      </c>
      <c r="W100" s="73">
        <v>3.7183506955525943E-3</v>
      </c>
      <c r="X100" s="73">
        <v>1.1904731444706817E-2</v>
      </c>
      <c r="Y100" s="73">
        <v>1.7985570105438591E-2</v>
      </c>
      <c r="Z100" s="73">
        <v>1.7271309052472799E-2</v>
      </c>
      <c r="AA100" s="73">
        <v>1.9173567196245578E-2</v>
      </c>
      <c r="AB100" s="73">
        <v>2.4240120624664706E-2</v>
      </c>
      <c r="AC100" s="73">
        <v>2.3657835041043844E-2</v>
      </c>
      <c r="AD100" s="73">
        <v>3.6091359462878926E-2</v>
      </c>
      <c r="AE100" s="73">
        <v>3.7474965977363446E-2</v>
      </c>
      <c r="AF100" s="73">
        <v>4.0139010821058654E-2</v>
      </c>
      <c r="AG100" s="73">
        <v>3.8625215196801406E-2</v>
      </c>
    </row>
    <row r="101" spans="1:33" ht="14.25" x14ac:dyDescent="0.2">
      <c r="A101" s="79" t="s">
        <v>464</v>
      </c>
      <c r="B101" s="79" t="s">
        <v>11</v>
      </c>
      <c r="C101" s="79" t="s">
        <v>12</v>
      </c>
      <c r="D101" s="79" t="s">
        <v>131</v>
      </c>
      <c r="E101" s="79" t="s">
        <v>140</v>
      </c>
      <c r="F101" s="79" t="s">
        <v>145</v>
      </c>
      <c r="G101" s="79" t="s">
        <v>147</v>
      </c>
      <c r="H101" s="91" t="s">
        <v>17</v>
      </c>
      <c r="I101" s="73">
        <v>0.14010438185678228</v>
      </c>
      <c r="J101" s="73">
        <v>0.19602627793604352</v>
      </c>
      <c r="K101" s="73">
        <v>0.24326076219246048</v>
      </c>
      <c r="L101" s="73">
        <v>1.4867889077405212</v>
      </c>
      <c r="M101" s="73">
        <v>2.3169961925799272</v>
      </c>
      <c r="N101" s="73">
        <v>2.5177473377098063</v>
      </c>
      <c r="O101" s="73">
        <v>2.5140213774767721</v>
      </c>
      <c r="P101" s="73">
        <v>2.5011902575151135</v>
      </c>
      <c r="Q101" s="73">
        <v>2.6518239383644322</v>
      </c>
      <c r="R101" s="73">
        <v>2.6416967595354093</v>
      </c>
      <c r="S101" s="73">
        <v>4.0592301518192757</v>
      </c>
      <c r="T101" s="73">
        <v>4.3248766936874619</v>
      </c>
      <c r="U101" s="73">
        <v>3.9774520272033693</v>
      </c>
      <c r="V101" s="73">
        <v>4.1366956716381011</v>
      </c>
      <c r="W101" s="73">
        <v>4.5024973974723617</v>
      </c>
      <c r="X101" s="73">
        <v>4.3050858459896775</v>
      </c>
      <c r="Y101" s="73">
        <v>4.2392187683883851</v>
      </c>
      <c r="Z101" s="73">
        <v>4.4325533139849851</v>
      </c>
      <c r="AA101" s="73">
        <v>4.5373021912273028</v>
      </c>
      <c r="AB101" s="73">
        <v>4.4680953046377319</v>
      </c>
      <c r="AC101" s="73">
        <v>3.6898185473389686</v>
      </c>
      <c r="AD101" s="73">
        <v>4.1655308717066353</v>
      </c>
      <c r="AE101" s="73">
        <v>4.2816765700999655</v>
      </c>
      <c r="AF101" s="73">
        <v>4.2772808093991737</v>
      </c>
      <c r="AG101" s="73">
        <v>4.297305399471802</v>
      </c>
    </row>
    <row r="102" spans="1:33" ht="14.25" x14ac:dyDescent="0.2">
      <c r="A102" s="79" t="s">
        <v>464</v>
      </c>
      <c r="B102" s="79" t="s">
        <v>11</v>
      </c>
      <c r="C102" s="79" t="s">
        <v>12</v>
      </c>
      <c r="D102" s="79" t="s">
        <v>131</v>
      </c>
      <c r="E102" s="79" t="s">
        <v>140</v>
      </c>
      <c r="F102" s="79" t="s">
        <v>145</v>
      </c>
      <c r="G102" s="79" t="s">
        <v>570</v>
      </c>
      <c r="H102" s="91" t="s">
        <v>17</v>
      </c>
      <c r="I102" s="73">
        <v>0</v>
      </c>
      <c r="J102" s="73">
        <v>0</v>
      </c>
      <c r="K102" s="73">
        <v>0</v>
      </c>
      <c r="L102" s="73">
        <v>0</v>
      </c>
      <c r="M102" s="73">
        <v>0</v>
      </c>
      <c r="N102" s="73">
        <v>0</v>
      </c>
      <c r="O102" s="73">
        <v>0</v>
      </c>
      <c r="P102" s="73">
        <v>0</v>
      </c>
      <c r="Q102" s="73">
        <v>0</v>
      </c>
      <c r="R102" s="73">
        <v>0</v>
      </c>
      <c r="S102" s="73">
        <v>3.3676353308646371E-5</v>
      </c>
      <c r="T102" s="73">
        <v>4.2772336874324703E-5</v>
      </c>
      <c r="U102" s="73">
        <v>3.4107564218254448E-4</v>
      </c>
      <c r="V102" s="73">
        <v>5.3952770927004224E-3</v>
      </c>
      <c r="W102" s="73">
        <v>6.7978999243811806E-3</v>
      </c>
      <c r="X102" s="73">
        <v>1.6827003484685132E-2</v>
      </c>
      <c r="Y102" s="73">
        <v>3.0465160689835E-2</v>
      </c>
      <c r="Z102" s="73">
        <v>3.693454843409278E-2</v>
      </c>
      <c r="AA102" s="73">
        <v>4.3155525667186313E-2</v>
      </c>
      <c r="AB102" s="73">
        <v>7.661476164588743E-2</v>
      </c>
      <c r="AC102" s="73">
        <v>5.6596581788119098E-2</v>
      </c>
      <c r="AD102" s="73">
        <v>0.12670799409132016</v>
      </c>
      <c r="AE102" s="73">
        <v>0.19887861112468191</v>
      </c>
      <c r="AF102" s="73">
        <v>0.30212978885990205</v>
      </c>
      <c r="AG102" s="73">
        <v>0.40378840265123878</v>
      </c>
    </row>
    <row r="103" spans="1:33" ht="14.25" x14ac:dyDescent="0.2">
      <c r="A103" s="79" t="s">
        <v>464</v>
      </c>
      <c r="B103" s="79" t="s">
        <v>11</v>
      </c>
      <c r="C103" s="79" t="s">
        <v>12</v>
      </c>
      <c r="D103" s="79" t="s">
        <v>131</v>
      </c>
      <c r="E103" s="79" t="s">
        <v>140</v>
      </c>
      <c r="F103" s="79" t="s">
        <v>149</v>
      </c>
      <c r="G103" s="79" t="s">
        <v>150</v>
      </c>
      <c r="H103" s="91" t="s">
        <v>17</v>
      </c>
      <c r="I103" s="73">
        <v>0</v>
      </c>
      <c r="J103" s="73">
        <v>0</v>
      </c>
      <c r="K103" s="73">
        <v>0</v>
      </c>
      <c r="L103" s="73">
        <v>0</v>
      </c>
      <c r="M103" s="73">
        <v>0</v>
      </c>
      <c r="N103" s="73">
        <v>0</v>
      </c>
      <c r="O103" s="73">
        <v>0</v>
      </c>
      <c r="P103" s="73">
        <v>0</v>
      </c>
      <c r="Q103" s="73">
        <v>0</v>
      </c>
      <c r="R103" s="73">
        <v>0</v>
      </c>
      <c r="S103" s="73">
        <v>0</v>
      </c>
      <c r="T103" s="73">
        <v>1.1781034039918162E-2</v>
      </c>
      <c r="U103" s="73">
        <v>1.1920953953948392E-2</v>
      </c>
      <c r="V103" s="73">
        <v>9.5239163978776131E-3</v>
      </c>
      <c r="W103" s="73">
        <v>1.1749321403165829E-2</v>
      </c>
      <c r="X103" s="73">
        <v>1.2424593976411283E-2</v>
      </c>
      <c r="Y103" s="73">
        <v>8.1152906327447063E-3</v>
      </c>
      <c r="Z103" s="73">
        <v>1.0930635954455387E-2</v>
      </c>
      <c r="AA103" s="73">
        <v>1.5222655676341361E-2</v>
      </c>
      <c r="AB103" s="73">
        <v>1.4221266656046398E-2</v>
      </c>
      <c r="AC103" s="73">
        <v>3.0224082405220513E-2</v>
      </c>
      <c r="AD103" s="73">
        <v>7.5749324227988246E-2</v>
      </c>
      <c r="AE103" s="73">
        <v>0.21668915420916235</v>
      </c>
      <c r="AF103" s="73">
        <v>0.28617266067845543</v>
      </c>
      <c r="AG103" s="73">
        <v>0.39016070345953541</v>
      </c>
    </row>
    <row r="104" spans="1:33" ht="14.25" x14ac:dyDescent="0.2">
      <c r="A104" s="79" t="s">
        <v>464</v>
      </c>
      <c r="B104" s="79" t="s">
        <v>11</v>
      </c>
      <c r="C104" s="79" t="s">
        <v>12</v>
      </c>
      <c r="D104" s="79" t="s">
        <v>131</v>
      </c>
      <c r="E104" s="79" t="s">
        <v>140</v>
      </c>
      <c r="F104" s="79" t="s">
        <v>149</v>
      </c>
      <c r="G104" s="79" t="s">
        <v>151</v>
      </c>
      <c r="H104" s="91" t="s">
        <v>17</v>
      </c>
      <c r="I104" s="73">
        <v>4.8268818001389203E-4</v>
      </c>
      <c r="J104" s="73">
        <v>5.7686979894894545E-4</v>
      </c>
      <c r="K104" s="73">
        <v>9.2452624398459669E-4</v>
      </c>
      <c r="L104" s="73">
        <v>2.0764510130359451E-4</v>
      </c>
      <c r="M104" s="73">
        <v>2.9410290606549691E-4</v>
      </c>
      <c r="N104" s="73">
        <v>5.135647315971482E-4</v>
      </c>
      <c r="O104" s="73">
        <v>3.7956150328307312E-3</v>
      </c>
      <c r="P104" s="73">
        <v>3.42865362290771E-3</v>
      </c>
      <c r="Q104" s="73">
        <v>2.2193853965491984E-3</v>
      </c>
      <c r="R104" s="73">
        <v>1.3666871931636848E-3</v>
      </c>
      <c r="S104" s="73">
        <v>1.0024898571793428E-3</v>
      </c>
      <c r="T104" s="73">
        <v>2.2484326893564177E-3</v>
      </c>
      <c r="U104" s="73">
        <v>3.6053323482259565E-3</v>
      </c>
      <c r="V104" s="73">
        <v>1.0747882200081882E-2</v>
      </c>
      <c r="W104" s="73">
        <v>1.1366246197583231E-2</v>
      </c>
      <c r="X104" s="73">
        <v>2.1776842365498383E-2</v>
      </c>
      <c r="Y104" s="73">
        <v>2.8972185913767653E-2</v>
      </c>
      <c r="Z104" s="73">
        <v>2.9720234349868216E-2</v>
      </c>
      <c r="AA104" s="73">
        <v>3.0383672795513513E-2</v>
      </c>
      <c r="AB104" s="73">
        <v>3.45084957163551E-2</v>
      </c>
      <c r="AC104" s="73">
        <v>3.5705409979462512E-2</v>
      </c>
      <c r="AD104" s="73">
        <v>3.3004470444129214E-2</v>
      </c>
      <c r="AE104" s="73">
        <v>3.0554279944057034E-2</v>
      </c>
      <c r="AF104" s="73">
        <v>2.890289069723501E-2</v>
      </c>
      <c r="AG104" s="73">
        <v>2.6850647378583097E-2</v>
      </c>
    </row>
    <row r="105" spans="1:33" ht="14.25" x14ac:dyDescent="0.2">
      <c r="A105" s="79" t="s">
        <v>464</v>
      </c>
      <c r="B105" s="79" t="s">
        <v>11</v>
      </c>
      <c r="C105" s="79" t="s">
        <v>12</v>
      </c>
      <c r="D105" s="79" t="s">
        <v>131</v>
      </c>
      <c r="E105" s="79" t="s">
        <v>140</v>
      </c>
      <c r="F105" s="79" t="s">
        <v>149</v>
      </c>
      <c r="G105" s="79" t="s">
        <v>152</v>
      </c>
      <c r="H105" s="91" t="s">
        <v>17</v>
      </c>
      <c r="I105" s="73">
        <v>9.424585257739171E-4</v>
      </c>
      <c r="J105" s="73">
        <v>1.3152681071942048E-3</v>
      </c>
      <c r="K105" s="73">
        <v>1.8678511987207126E-3</v>
      </c>
      <c r="L105" s="73">
        <v>1.0924255618328015E-2</v>
      </c>
      <c r="M105" s="73">
        <v>1.7156906068287927E-2</v>
      </c>
      <c r="N105" s="73">
        <v>1.94339144256418E-2</v>
      </c>
      <c r="O105" s="73">
        <v>2.2237289212481803E-2</v>
      </c>
      <c r="P105" s="73">
        <v>2.2810062929070278E-2</v>
      </c>
      <c r="Q105" s="73">
        <v>2.6853662423811313E-2</v>
      </c>
      <c r="R105" s="73">
        <v>3.0266040184997643E-2</v>
      </c>
      <c r="S105" s="73">
        <v>4.7893850515162859E-2</v>
      </c>
      <c r="T105" s="73">
        <v>5.0093820519467279E-2</v>
      </c>
      <c r="U105" s="73">
        <v>4.5942082067898148E-2</v>
      </c>
      <c r="V105" s="73">
        <v>4.8911505313444514E-2</v>
      </c>
      <c r="W105" s="73">
        <v>4.8959135555178855E-2</v>
      </c>
      <c r="X105" s="73">
        <v>4.8824643401054815E-2</v>
      </c>
      <c r="Y105" s="73">
        <v>4.8565551404689725E-2</v>
      </c>
      <c r="Z105" s="73">
        <v>4.7392074995232715E-2</v>
      </c>
      <c r="AA105" s="73">
        <v>4.7223904706158247E-2</v>
      </c>
      <c r="AB105" s="73">
        <v>4.3435802658350606E-2</v>
      </c>
      <c r="AC105" s="73">
        <v>3.1009611055524841E-2</v>
      </c>
      <c r="AD105" s="73">
        <v>3.5213739711212486E-2</v>
      </c>
      <c r="AE105" s="73">
        <v>3.6512627145703865E-2</v>
      </c>
      <c r="AF105" s="73">
        <v>3.4799527418746597E-2</v>
      </c>
      <c r="AG105" s="73">
        <v>3.3499911859132835E-2</v>
      </c>
    </row>
    <row r="106" spans="1:33" ht="14.25" x14ac:dyDescent="0.2">
      <c r="A106" s="79" t="s">
        <v>464</v>
      </c>
      <c r="B106" s="79" t="s">
        <v>11</v>
      </c>
      <c r="C106" s="79" t="s">
        <v>12</v>
      </c>
      <c r="D106" s="79" t="s">
        <v>131</v>
      </c>
      <c r="E106" s="79" t="s">
        <v>140</v>
      </c>
      <c r="F106" s="79" t="s">
        <v>149</v>
      </c>
      <c r="G106" s="79" t="s">
        <v>571</v>
      </c>
      <c r="H106" s="91" t="s">
        <v>17</v>
      </c>
      <c r="I106" s="73">
        <v>0</v>
      </c>
      <c r="J106" s="73">
        <v>0</v>
      </c>
      <c r="K106" s="73">
        <v>0</v>
      </c>
      <c r="L106" s="73">
        <v>0</v>
      </c>
      <c r="M106" s="73">
        <v>0</v>
      </c>
      <c r="N106" s="73">
        <v>0</v>
      </c>
      <c r="O106" s="73">
        <v>0</v>
      </c>
      <c r="P106" s="73">
        <v>0</v>
      </c>
      <c r="Q106" s="73">
        <v>0</v>
      </c>
      <c r="R106" s="73">
        <v>0</v>
      </c>
      <c r="S106" s="73">
        <v>3.9596574491937734E-4</v>
      </c>
      <c r="T106" s="73">
        <v>3.5001958011568967E-4</v>
      </c>
      <c r="U106" s="73">
        <v>1.721745794904164E-3</v>
      </c>
      <c r="V106" s="73">
        <v>2.2706954752615881E-2</v>
      </c>
      <c r="W106" s="73">
        <v>2.0779805481894207E-2</v>
      </c>
      <c r="X106" s="73">
        <v>3.0780954956578153E-2</v>
      </c>
      <c r="Y106" s="73">
        <v>4.9075024824028625E-2</v>
      </c>
      <c r="Z106" s="73">
        <v>6.3556469966046567E-2</v>
      </c>
      <c r="AA106" s="73">
        <v>6.8387032927650901E-2</v>
      </c>
      <c r="AB106" s="73">
        <v>0.10906959643494941</v>
      </c>
      <c r="AC106" s="73">
        <v>8.5417966296370371E-2</v>
      </c>
      <c r="AD106" s="73">
        <v>0.11587067675638875</v>
      </c>
      <c r="AE106" s="73">
        <v>0.16215072117368484</v>
      </c>
      <c r="AF106" s="73">
        <v>0.21755454569436058</v>
      </c>
      <c r="AG106" s="73">
        <v>0.28069694783338256</v>
      </c>
    </row>
    <row r="107" spans="1:33" ht="14.25" x14ac:dyDescent="0.2">
      <c r="A107" s="79" t="s">
        <v>464</v>
      </c>
      <c r="B107" s="79" t="s">
        <v>11</v>
      </c>
      <c r="C107" s="79" t="s">
        <v>12</v>
      </c>
      <c r="D107" s="79" t="s">
        <v>131</v>
      </c>
      <c r="E107" s="79" t="s">
        <v>140</v>
      </c>
      <c r="F107" s="79" t="s">
        <v>149</v>
      </c>
      <c r="G107" s="79" t="s">
        <v>154</v>
      </c>
      <c r="H107" s="91" t="s">
        <v>17</v>
      </c>
      <c r="I107" s="73">
        <v>1.1961981980211899E-2</v>
      </c>
      <c r="J107" s="73">
        <v>1.4750069015272172E-2</v>
      </c>
      <c r="K107" s="73">
        <v>2.4373804399263472E-2</v>
      </c>
      <c r="L107" s="73">
        <v>5.5781188120339565E-3</v>
      </c>
      <c r="M107" s="73">
        <v>8.6054727808455959E-3</v>
      </c>
      <c r="N107" s="73">
        <v>1.5984571510704634E-2</v>
      </c>
      <c r="O107" s="73">
        <v>0.12181652776252752</v>
      </c>
      <c r="P107" s="73">
        <v>0.11294019691645979</v>
      </c>
      <c r="Q107" s="73">
        <v>7.3004409911924514E-2</v>
      </c>
      <c r="R107" s="73">
        <v>4.4816165927782044E-2</v>
      </c>
      <c r="S107" s="73">
        <v>3.3928877126533946E-2</v>
      </c>
      <c r="T107" s="73">
        <v>7.8810297908949375E-2</v>
      </c>
      <c r="U107" s="73">
        <v>0.12785553744301806</v>
      </c>
      <c r="V107" s="73">
        <v>0.39288948824779024</v>
      </c>
      <c r="W107" s="73">
        <v>0.43939433448192611</v>
      </c>
      <c r="X107" s="73">
        <v>0.82507848970606446</v>
      </c>
      <c r="Y107" s="73">
        <v>1.1090976307256022</v>
      </c>
      <c r="Z107" s="73">
        <v>1.1950999864810323</v>
      </c>
      <c r="AA107" s="73">
        <v>1.2392120691451152</v>
      </c>
      <c r="AB107" s="73">
        <v>1.4403587349363851</v>
      </c>
      <c r="AC107" s="73">
        <v>1.8524767017706874</v>
      </c>
      <c r="AD107" s="73">
        <v>1.9962476372160496</v>
      </c>
      <c r="AE107" s="73">
        <v>1.920936558935749</v>
      </c>
      <c r="AF107" s="73">
        <v>1.8949339490944095</v>
      </c>
      <c r="AG107" s="73">
        <v>1.7493932860328498</v>
      </c>
    </row>
    <row r="108" spans="1:33" ht="14.25" x14ac:dyDescent="0.2">
      <c r="A108" s="79" t="s">
        <v>464</v>
      </c>
      <c r="B108" s="79" t="s">
        <v>11</v>
      </c>
      <c r="C108" s="79" t="s">
        <v>12</v>
      </c>
      <c r="D108" s="79" t="s">
        <v>131</v>
      </c>
      <c r="E108" s="79" t="s">
        <v>140</v>
      </c>
      <c r="F108" s="79" t="s">
        <v>149</v>
      </c>
      <c r="G108" s="79" t="s">
        <v>155</v>
      </c>
      <c r="H108" s="91" t="s">
        <v>17</v>
      </c>
      <c r="I108" s="73">
        <v>2.3492069843568317E-2</v>
      </c>
      <c r="J108" s="73">
        <v>3.1438377758727952E-2</v>
      </c>
      <c r="K108" s="73">
        <v>3.8736041144394134E-2</v>
      </c>
      <c r="L108" s="73">
        <v>0.23758997416070288</v>
      </c>
      <c r="M108" s="73">
        <v>0.36264616521651871</v>
      </c>
      <c r="N108" s="73">
        <v>0.37377068422591864</v>
      </c>
      <c r="O108" s="73">
        <v>0.37640937643555811</v>
      </c>
      <c r="P108" s="73">
        <v>0.36895271389889722</v>
      </c>
      <c r="Q108" s="73">
        <v>0.38019595654499255</v>
      </c>
      <c r="R108" s="73">
        <v>0.3579794657241992</v>
      </c>
      <c r="S108" s="73">
        <v>0.52758116665399757</v>
      </c>
      <c r="T108" s="73">
        <v>0.5401915675640494</v>
      </c>
      <c r="U108" s="73">
        <v>0.47350124709708002</v>
      </c>
      <c r="V108" s="73">
        <v>0.47635660657365941</v>
      </c>
      <c r="W108" s="73">
        <v>0.49828588994072848</v>
      </c>
      <c r="X108" s="73">
        <v>0.45834438936389166</v>
      </c>
      <c r="Y108" s="73">
        <v>0.48225894189147578</v>
      </c>
      <c r="Z108" s="73">
        <v>0.49947656766184301</v>
      </c>
      <c r="AA108" s="73">
        <v>0.50688465714093911</v>
      </c>
      <c r="AB108" s="73">
        <v>0.50847046978168342</v>
      </c>
      <c r="AC108" s="73">
        <v>0.44547669272227219</v>
      </c>
      <c r="AD108" s="73">
        <v>0.48157856739490212</v>
      </c>
      <c r="AE108" s="73">
        <v>0.50414832416673305</v>
      </c>
      <c r="AF108" s="73">
        <v>0.50313618164315832</v>
      </c>
      <c r="AG108" s="73">
        <v>0.50380383046657284</v>
      </c>
    </row>
    <row r="109" spans="1:33" ht="14.25" x14ac:dyDescent="0.2">
      <c r="A109" s="79" t="s">
        <v>464</v>
      </c>
      <c r="B109" s="79" t="s">
        <v>11</v>
      </c>
      <c r="C109" s="79" t="s">
        <v>12</v>
      </c>
      <c r="D109" s="79" t="s">
        <v>131</v>
      </c>
      <c r="E109" s="79" t="s">
        <v>140</v>
      </c>
      <c r="F109" s="79" t="s">
        <v>149</v>
      </c>
      <c r="G109" s="79" t="s">
        <v>572</v>
      </c>
      <c r="H109" s="91" t="s">
        <v>17</v>
      </c>
      <c r="I109" s="73">
        <v>0</v>
      </c>
      <c r="J109" s="73">
        <v>0</v>
      </c>
      <c r="K109" s="73">
        <v>0</v>
      </c>
      <c r="L109" s="73">
        <v>0</v>
      </c>
      <c r="M109" s="73">
        <v>0</v>
      </c>
      <c r="N109" s="73">
        <v>0</v>
      </c>
      <c r="O109" s="73">
        <v>0</v>
      </c>
      <c r="P109" s="73">
        <v>0</v>
      </c>
      <c r="Q109" s="73">
        <v>0</v>
      </c>
      <c r="R109" s="73">
        <v>0</v>
      </c>
      <c r="S109" s="73">
        <v>1.3401305768306249E-2</v>
      </c>
      <c r="T109" s="73">
        <v>1.2268611603747292E-2</v>
      </c>
      <c r="U109" s="73">
        <v>6.1058097474993668E-2</v>
      </c>
      <c r="V109" s="73">
        <v>0.83005411357718561</v>
      </c>
      <c r="W109" s="73">
        <v>0.80330204375849079</v>
      </c>
      <c r="X109" s="73">
        <v>1.1662252681555232</v>
      </c>
      <c r="Y109" s="73">
        <v>1.8786636922092046</v>
      </c>
      <c r="Z109" s="73">
        <v>2.55571122027647</v>
      </c>
      <c r="AA109" s="73">
        <v>2.7891965907914562</v>
      </c>
      <c r="AB109" s="73">
        <v>4.5524831691405625</v>
      </c>
      <c r="AC109" s="73">
        <v>4.4316755519030711</v>
      </c>
      <c r="AD109" s="73">
        <v>7.0083404334308916</v>
      </c>
      <c r="AE109" s="73">
        <v>10.194357351265708</v>
      </c>
      <c r="AF109" s="73">
        <v>14.263330915045561</v>
      </c>
      <c r="AG109" s="73">
        <v>18.28817566392491</v>
      </c>
    </row>
    <row r="110" spans="1:33" ht="14.25" x14ac:dyDescent="0.2">
      <c r="A110" s="79" t="s">
        <v>464</v>
      </c>
      <c r="B110" s="79" t="s">
        <v>11</v>
      </c>
      <c r="C110" s="79" t="s">
        <v>12</v>
      </c>
      <c r="D110" s="79" t="s">
        <v>131</v>
      </c>
      <c r="E110" s="79" t="s">
        <v>140</v>
      </c>
      <c r="F110" s="79" t="s">
        <v>149</v>
      </c>
      <c r="G110" s="79" t="s">
        <v>157</v>
      </c>
      <c r="H110" s="91" t="s">
        <v>17</v>
      </c>
      <c r="I110" s="73">
        <v>1.9683290780957866E-5</v>
      </c>
      <c r="J110" s="73">
        <v>2.8044370855713266E-5</v>
      </c>
      <c r="K110" s="73">
        <v>5.0960052274992494E-5</v>
      </c>
      <c r="L110" s="73">
        <v>1.4064333535498675E-5</v>
      </c>
      <c r="M110" s="73">
        <v>2.3189265933521285E-5</v>
      </c>
      <c r="N110" s="73">
        <v>4.6267649283718834E-5</v>
      </c>
      <c r="O110" s="73">
        <v>3.8611469130742012E-4</v>
      </c>
      <c r="P110" s="73">
        <v>3.7274620602394321E-4</v>
      </c>
      <c r="Q110" s="73">
        <v>2.5680444235152538E-4</v>
      </c>
      <c r="R110" s="73">
        <v>1.6886587371401027E-4</v>
      </c>
      <c r="S110" s="73">
        <v>1.2510008255489476E-4</v>
      </c>
      <c r="T110" s="73">
        <v>2.759396279440757E-4</v>
      </c>
      <c r="U110" s="73">
        <v>4.4034806020452156E-4</v>
      </c>
      <c r="V110" s="73">
        <v>1.282712599454837E-3</v>
      </c>
      <c r="W110" s="73">
        <v>1.4180995862309621E-3</v>
      </c>
      <c r="X110" s="73">
        <v>2.8432345397943377E-3</v>
      </c>
      <c r="Y110" s="73">
        <v>3.7685577246179126E-3</v>
      </c>
      <c r="Z110" s="73">
        <v>4.021359890616868E-3</v>
      </c>
      <c r="AA110" s="73">
        <v>4.4774496941504113E-3</v>
      </c>
      <c r="AB110" s="73">
        <v>5.0711232584279365E-3</v>
      </c>
      <c r="AC110" s="73">
        <v>6.9259941647693939E-3</v>
      </c>
      <c r="AD110" s="73">
        <v>8.3360694785261629E-3</v>
      </c>
      <c r="AE110" s="73">
        <v>8.5521775306570662E-3</v>
      </c>
      <c r="AF110" s="73">
        <v>8.2887998748770141E-3</v>
      </c>
      <c r="AG110" s="73">
        <v>7.3063185711725424E-3</v>
      </c>
    </row>
    <row r="111" spans="1:33" ht="14.25" x14ac:dyDescent="0.2">
      <c r="A111" s="79" t="s">
        <v>464</v>
      </c>
      <c r="B111" s="79" t="s">
        <v>11</v>
      </c>
      <c r="C111" s="79" t="s">
        <v>12</v>
      </c>
      <c r="D111" s="79" t="s">
        <v>131</v>
      </c>
      <c r="E111" s="79" t="s">
        <v>140</v>
      </c>
      <c r="F111" s="79" t="s">
        <v>149</v>
      </c>
      <c r="G111" s="79" t="s">
        <v>158</v>
      </c>
      <c r="H111" s="91" t="s">
        <v>17</v>
      </c>
      <c r="I111" s="73">
        <v>3.5369471361967482E-3</v>
      </c>
      <c r="J111" s="73">
        <v>4.4374923955525268E-3</v>
      </c>
      <c r="K111" s="73">
        <v>4.9936679486853692E-3</v>
      </c>
      <c r="L111" s="73">
        <v>2.8209474516821726E-2</v>
      </c>
      <c r="M111" s="73">
        <v>4.0753192626828125E-2</v>
      </c>
      <c r="N111" s="73">
        <v>4.1467034020780398E-2</v>
      </c>
      <c r="O111" s="73">
        <v>3.9193867195696924E-2</v>
      </c>
      <c r="P111" s="73">
        <v>3.6988674727172273E-2</v>
      </c>
      <c r="Q111" s="73">
        <v>3.6643700671442528E-2</v>
      </c>
      <c r="R111" s="73">
        <v>3.5627595987490254E-2</v>
      </c>
      <c r="S111" s="73">
        <v>5.2331726221113067E-2</v>
      </c>
      <c r="T111" s="73">
        <v>5.2943380463397208E-2</v>
      </c>
      <c r="U111" s="73">
        <v>4.6522347806756202E-2</v>
      </c>
      <c r="V111" s="73">
        <v>4.6108947509476299E-2</v>
      </c>
      <c r="W111" s="73">
        <v>4.8341466485536395E-2</v>
      </c>
      <c r="X111" s="73">
        <v>4.3726654363713008E-2</v>
      </c>
      <c r="Y111" s="73">
        <v>4.2475028860626894E-2</v>
      </c>
      <c r="Z111" s="73">
        <v>4.2029057190299715E-2</v>
      </c>
      <c r="AA111" s="73">
        <v>4.2529941708449467E-2</v>
      </c>
      <c r="AB111" s="73">
        <v>4.0351930150275467E-2</v>
      </c>
      <c r="AC111" s="73">
        <v>3.3517325531972834E-2</v>
      </c>
      <c r="AD111" s="73">
        <v>3.8604947855379428E-2</v>
      </c>
      <c r="AE111" s="73">
        <v>3.9872609681343534E-2</v>
      </c>
      <c r="AF111" s="73">
        <v>3.9076920582606423E-2</v>
      </c>
      <c r="AG111" s="73">
        <v>3.8800929661284775E-2</v>
      </c>
    </row>
    <row r="112" spans="1:33" ht="14.25" x14ac:dyDescent="0.2">
      <c r="A112" s="79" t="s">
        <v>464</v>
      </c>
      <c r="B112" s="79" t="s">
        <v>11</v>
      </c>
      <c r="C112" s="79" t="s">
        <v>12</v>
      </c>
      <c r="D112" s="79" t="s">
        <v>131</v>
      </c>
      <c r="E112" s="79" t="s">
        <v>140</v>
      </c>
      <c r="F112" s="79" t="s">
        <v>149</v>
      </c>
      <c r="G112" s="79" t="s">
        <v>573</v>
      </c>
      <c r="H112" s="91" t="s">
        <v>17</v>
      </c>
      <c r="I112" s="73">
        <v>0</v>
      </c>
      <c r="J112" s="73">
        <v>0</v>
      </c>
      <c r="K112" s="73">
        <v>0</v>
      </c>
      <c r="L112" s="73">
        <v>0</v>
      </c>
      <c r="M112" s="73">
        <v>0</v>
      </c>
      <c r="N112" s="73">
        <v>0</v>
      </c>
      <c r="O112" s="73">
        <v>0</v>
      </c>
      <c r="P112" s="73">
        <v>0</v>
      </c>
      <c r="Q112" s="73">
        <v>0</v>
      </c>
      <c r="R112" s="73">
        <v>0</v>
      </c>
      <c r="S112" s="73">
        <v>4.9412317764191364E-5</v>
      </c>
      <c r="T112" s="73">
        <v>4.2956266010307342E-5</v>
      </c>
      <c r="U112" s="73">
        <v>2.1029057732344851E-4</v>
      </c>
      <c r="V112" s="73">
        <v>2.709975455090993E-3</v>
      </c>
      <c r="W112" s="73">
        <v>2.5925739284179596E-3</v>
      </c>
      <c r="X112" s="73">
        <v>4.0188321535106009E-3</v>
      </c>
      <c r="Y112" s="73">
        <v>6.3834349412525328E-3</v>
      </c>
      <c r="Z112" s="73">
        <v>8.5996441381286943E-3</v>
      </c>
      <c r="AA112" s="73">
        <v>1.0077764519336795E-2</v>
      </c>
      <c r="AB112" s="73">
        <v>1.6028092670712382E-2</v>
      </c>
      <c r="AC112" s="73">
        <v>1.6569039158923438E-2</v>
      </c>
      <c r="AD112" s="73">
        <v>2.9265914555430077E-2</v>
      </c>
      <c r="AE112" s="73">
        <v>4.5386170341453418E-2</v>
      </c>
      <c r="AF112" s="73">
        <v>6.2390510001923472E-2</v>
      </c>
      <c r="AG112" s="73">
        <v>7.6380330571184804E-2</v>
      </c>
    </row>
    <row r="113" spans="1:33" ht="14.25" x14ac:dyDescent="0.2">
      <c r="A113" s="79" t="s">
        <v>464</v>
      </c>
      <c r="B113" s="79" t="s">
        <v>11</v>
      </c>
      <c r="C113" s="79" t="s">
        <v>12</v>
      </c>
      <c r="D113" s="79" t="s">
        <v>131</v>
      </c>
      <c r="E113" s="79" t="s">
        <v>140</v>
      </c>
      <c r="F113" s="79" t="s">
        <v>160</v>
      </c>
      <c r="G113" s="79" t="s">
        <v>161</v>
      </c>
      <c r="H113" s="91" t="s">
        <v>17</v>
      </c>
      <c r="I113" s="73">
        <v>4.374990551508774E-4</v>
      </c>
      <c r="J113" s="73">
        <v>7.9809605382161089E-4</v>
      </c>
      <c r="K113" s="73">
        <v>1.0660735953273962E-3</v>
      </c>
      <c r="L113" s="73">
        <v>6.6581195547149932E-3</v>
      </c>
      <c r="M113" s="73">
        <v>1.0307438275775987E-2</v>
      </c>
      <c r="N113" s="73">
        <v>1.1974409046563411E-2</v>
      </c>
      <c r="O113" s="73">
        <v>1.3221096269554533E-2</v>
      </c>
      <c r="P113" s="73">
        <v>1.3908004914304394E-2</v>
      </c>
      <c r="Q113" s="73">
        <v>1.5482675097564584E-2</v>
      </c>
      <c r="R113" s="73">
        <v>1.5017866618634515E-2</v>
      </c>
      <c r="S113" s="73">
        <v>2.2175839334922995E-2</v>
      </c>
      <c r="T113" s="73">
        <v>2.3384190779795654E-2</v>
      </c>
      <c r="U113" s="73">
        <v>2.1551033082003103E-2</v>
      </c>
      <c r="V113" s="73">
        <v>2.2379030208422496E-2</v>
      </c>
      <c r="W113" s="73">
        <v>2.4023370468894623E-2</v>
      </c>
      <c r="X113" s="73">
        <v>2.3519259690529523E-2</v>
      </c>
      <c r="Y113" s="73">
        <v>2.458654113921183E-2</v>
      </c>
      <c r="Z113" s="73">
        <v>2.2512189567909187E-2</v>
      </c>
      <c r="AA113" s="73">
        <v>2.1975264165590907E-2</v>
      </c>
      <c r="AB113" s="73">
        <v>2.1070200086607288E-2</v>
      </c>
      <c r="AC113" s="73">
        <v>1.7158509992435247E-2</v>
      </c>
      <c r="AD113" s="73">
        <v>1.9243424425401105E-2</v>
      </c>
      <c r="AE113" s="73">
        <v>1.9844301182537293E-2</v>
      </c>
      <c r="AF113" s="73">
        <v>2.0252559394481222E-2</v>
      </c>
      <c r="AG113" s="73">
        <v>2.0737875458548299E-2</v>
      </c>
    </row>
    <row r="114" spans="1:33" ht="14.25" x14ac:dyDescent="0.2">
      <c r="A114" s="79" t="s">
        <v>464</v>
      </c>
      <c r="B114" s="79" t="s">
        <v>11</v>
      </c>
      <c r="C114" s="79" t="s">
        <v>12</v>
      </c>
      <c r="D114" s="79" t="s">
        <v>131</v>
      </c>
      <c r="E114" s="79" t="s">
        <v>163</v>
      </c>
      <c r="F114" s="79" t="s">
        <v>94</v>
      </c>
      <c r="G114" s="79" t="s">
        <v>164</v>
      </c>
      <c r="H114" s="91" t="s">
        <v>17</v>
      </c>
      <c r="I114" s="73">
        <v>1.1954554321055E-3</v>
      </c>
      <c r="J114" s="73">
        <v>1.5201080628083898E-3</v>
      </c>
      <c r="K114" s="73">
        <v>3.0972221055955099E-3</v>
      </c>
      <c r="L114" s="73">
        <v>7.4620771842280999E-4</v>
      </c>
      <c r="M114" s="73">
        <v>1.2028408711157101E-3</v>
      </c>
      <c r="N114" s="73">
        <v>2.2187319038647901E-3</v>
      </c>
      <c r="O114" s="73">
        <v>1.6522719816887719E-2</v>
      </c>
      <c r="P114" s="73">
        <v>1.3600833222101731E-2</v>
      </c>
      <c r="Q114" s="73">
        <v>8.2018130376200708E-3</v>
      </c>
      <c r="R114" s="73">
        <v>3.9824389440634702E-3</v>
      </c>
      <c r="S114" s="73">
        <v>3.3978078208079803E-3</v>
      </c>
      <c r="T114" s="73">
        <v>8.7665275338517611E-3</v>
      </c>
      <c r="U114" s="73">
        <v>1.2819849402778669E-2</v>
      </c>
      <c r="V114" s="73">
        <v>3.3782979370769378E-2</v>
      </c>
      <c r="W114" s="73">
        <v>3.4802825314929065E-2</v>
      </c>
      <c r="X114" s="73">
        <v>5.9915381413786162E-2</v>
      </c>
      <c r="Y114" s="73">
        <v>6.7313182907838429E-2</v>
      </c>
      <c r="Z114" s="73">
        <v>5.7410930766223986E-2</v>
      </c>
      <c r="AA114" s="73">
        <v>8.0338932921606307E-2</v>
      </c>
      <c r="AB114" s="73">
        <v>6.4599021575531407E-2</v>
      </c>
      <c r="AC114" s="73">
        <v>0.11205130341195869</v>
      </c>
      <c r="AD114" s="73">
        <v>9.8908962902277853E-2</v>
      </c>
      <c r="AE114" s="73">
        <v>9.8711503417859808E-2</v>
      </c>
      <c r="AF114" s="73">
        <v>8.5881535552943547E-2</v>
      </c>
      <c r="AG114" s="73">
        <v>7.2716947399076692E-2</v>
      </c>
    </row>
    <row r="115" spans="1:33" ht="14.25" x14ac:dyDescent="0.2">
      <c r="A115" s="79" t="s">
        <v>464</v>
      </c>
      <c r="B115" s="79" t="s">
        <v>11</v>
      </c>
      <c r="C115" s="79" t="s">
        <v>12</v>
      </c>
      <c r="D115" s="79" t="s">
        <v>131</v>
      </c>
      <c r="E115" s="79" t="s">
        <v>163</v>
      </c>
      <c r="F115" s="79" t="s">
        <v>94</v>
      </c>
      <c r="G115" s="79" t="s">
        <v>574</v>
      </c>
      <c r="H115" s="91" t="s">
        <v>17</v>
      </c>
      <c r="I115" s="73">
        <v>0</v>
      </c>
      <c r="J115" s="73">
        <v>0</v>
      </c>
      <c r="K115" s="73">
        <v>0</v>
      </c>
      <c r="L115" s="73">
        <v>0</v>
      </c>
      <c r="M115" s="73">
        <v>0</v>
      </c>
      <c r="N115" s="73">
        <v>0</v>
      </c>
      <c r="O115" s="73">
        <v>0</v>
      </c>
      <c r="P115" s="73">
        <v>0</v>
      </c>
      <c r="Q115" s="73">
        <v>0</v>
      </c>
      <c r="R115" s="73">
        <v>0</v>
      </c>
      <c r="S115" s="73">
        <v>1.3420739324432199E-3</v>
      </c>
      <c r="T115" s="73">
        <v>1.3647089819485499E-3</v>
      </c>
      <c r="U115" s="73">
        <v>6.1221878231003798E-3</v>
      </c>
      <c r="V115" s="73">
        <v>7.1372998856907052E-2</v>
      </c>
      <c r="W115" s="73">
        <v>6.3626629908679996E-2</v>
      </c>
      <c r="X115" s="73">
        <v>8.4688708562534701E-2</v>
      </c>
      <c r="Y115" s="73">
        <v>0.1140195680097706</v>
      </c>
      <c r="Z115" s="73">
        <v>0.12277279021463949</v>
      </c>
      <c r="AA115" s="73">
        <v>0.18082544819576582</v>
      </c>
      <c r="AB115" s="73">
        <v>0.20417549554315961</v>
      </c>
      <c r="AC115" s="73">
        <v>0.26806006327367021</v>
      </c>
      <c r="AD115" s="73">
        <v>0.34724533720849576</v>
      </c>
      <c r="AE115" s="73">
        <v>0.52385922681375119</v>
      </c>
      <c r="AF115" s="73">
        <v>0.64643770917149479</v>
      </c>
      <c r="AG115" s="73">
        <v>0.76018372677905099</v>
      </c>
    </row>
    <row r="116" spans="1:33" ht="14.25" x14ac:dyDescent="0.2">
      <c r="A116" s="79" t="s">
        <v>464</v>
      </c>
      <c r="B116" s="79" t="s">
        <v>11</v>
      </c>
      <c r="C116" s="79" t="s">
        <v>12</v>
      </c>
      <c r="D116" s="79" t="s">
        <v>131</v>
      </c>
      <c r="E116" s="79" t="s">
        <v>165</v>
      </c>
      <c r="F116" s="79" t="s">
        <v>167</v>
      </c>
      <c r="G116" s="79" t="s">
        <v>168</v>
      </c>
      <c r="H116" s="91" t="s">
        <v>17</v>
      </c>
      <c r="I116" s="73">
        <v>1.7852402841905856E-3</v>
      </c>
      <c r="J116" s="73">
        <v>1.3382705194861038E-3</v>
      </c>
      <c r="K116" s="73">
        <v>2.3715727444632699E-3</v>
      </c>
      <c r="L116" s="73">
        <v>1.5357668477277042E-2</v>
      </c>
      <c r="M116" s="73">
        <v>1.9742827919711554E-2</v>
      </c>
      <c r="N116" s="73">
        <v>2.5511377933439997E-2</v>
      </c>
      <c r="O116" s="73">
        <v>2.3554274289549478E-2</v>
      </c>
      <c r="P116" s="73">
        <v>2.4815554408573335E-2</v>
      </c>
      <c r="Q116" s="73">
        <v>2.4921585093324809E-2</v>
      </c>
      <c r="R116" s="73">
        <v>2.6597909572181045E-2</v>
      </c>
      <c r="S116" s="73">
        <v>3.7740625762959577E-2</v>
      </c>
      <c r="T116" s="73">
        <v>3.4009925654961852E-2</v>
      </c>
      <c r="U116" s="73">
        <v>3.854315265998056E-2</v>
      </c>
      <c r="V116" s="73">
        <v>3.752562034898161E-2</v>
      </c>
      <c r="W116" s="73">
        <v>3.8480828702668848E-2</v>
      </c>
      <c r="X116" s="73">
        <v>1.0819370635452425E-2</v>
      </c>
      <c r="Y116" s="73">
        <v>7.4359303986868451E-3</v>
      </c>
      <c r="Z116" s="73">
        <v>8.5729127166563682E-3</v>
      </c>
      <c r="AA116" s="73">
        <v>3.1212469027089521E-3</v>
      </c>
      <c r="AB116" s="73">
        <v>5.3806910521396667E-3</v>
      </c>
      <c r="AC116" s="73">
        <v>8.398755572124831E-3</v>
      </c>
      <c r="AD116" s="73">
        <v>5.187945068631984E-3</v>
      </c>
      <c r="AE116" s="73">
        <v>7.9653790055331103E-3</v>
      </c>
      <c r="AF116" s="73">
        <v>4.1034127268931514E-3</v>
      </c>
      <c r="AG116" s="73">
        <v>1.7550330673711853E-2</v>
      </c>
    </row>
    <row r="117" spans="1:33" ht="14.25" x14ac:dyDescent="0.2">
      <c r="A117" s="79" t="s">
        <v>464</v>
      </c>
      <c r="B117" s="79" t="s">
        <v>11</v>
      </c>
      <c r="C117" s="79" t="s">
        <v>12</v>
      </c>
      <c r="D117" s="79" t="s">
        <v>131</v>
      </c>
      <c r="E117" s="79" t="s">
        <v>165</v>
      </c>
      <c r="F117" s="79" t="s">
        <v>167</v>
      </c>
      <c r="G117" s="79" t="s">
        <v>170</v>
      </c>
      <c r="H117" s="91" t="s">
        <v>17</v>
      </c>
      <c r="I117" s="73">
        <v>3.9577880912084981E-4</v>
      </c>
      <c r="J117" s="73">
        <v>5.0621492022801819E-4</v>
      </c>
      <c r="K117" s="73">
        <v>8.1450279554185889E-4</v>
      </c>
      <c r="L117" s="73">
        <v>1.894133726612173E-4</v>
      </c>
      <c r="M117" s="73">
        <v>2.7168499983607034E-4</v>
      </c>
      <c r="N117" s="73">
        <v>4.8962519870531537E-4</v>
      </c>
      <c r="O117" s="73">
        <v>3.7018322681473285E-3</v>
      </c>
      <c r="P117" s="73">
        <v>3.3405754368506669E-3</v>
      </c>
      <c r="Q117" s="73">
        <v>2.3655824603082691E-3</v>
      </c>
      <c r="R117" s="73">
        <v>1.6021201992677441E-3</v>
      </c>
      <c r="S117" s="73">
        <v>1.2185262949990336E-3</v>
      </c>
      <c r="T117" s="73">
        <v>2.815423700511245E-3</v>
      </c>
      <c r="U117" s="73">
        <v>4.6448720853882325E-3</v>
      </c>
      <c r="V117" s="73">
        <v>1.3640853697661199E-2</v>
      </c>
      <c r="W117" s="73">
        <v>1.5186083913319843E-2</v>
      </c>
      <c r="X117" s="73">
        <v>2.8290064140122063E-2</v>
      </c>
      <c r="Y117" s="73">
        <v>3.6006158489281417E-2</v>
      </c>
      <c r="Z117" s="73">
        <v>3.7295309468010282E-2</v>
      </c>
      <c r="AA117" s="73">
        <v>3.9550690403361344E-2</v>
      </c>
      <c r="AB117" s="73">
        <v>4.6080047954851502E-2</v>
      </c>
      <c r="AC117" s="73">
        <v>6.1191181267850656E-2</v>
      </c>
      <c r="AD117" s="73">
        <v>6.296149846221763E-2</v>
      </c>
      <c r="AE117" s="73">
        <v>6.2346147103911675E-2</v>
      </c>
      <c r="AF117" s="73">
        <v>0</v>
      </c>
      <c r="AG117" s="73">
        <v>0</v>
      </c>
    </row>
    <row r="118" spans="1:33" ht="14.25" x14ac:dyDescent="0.2">
      <c r="A118" s="79" t="s">
        <v>464</v>
      </c>
      <c r="B118" s="79" t="s">
        <v>11</v>
      </c>
      <c r="C118" s="79" t="s">
        <v>12</v>
      </c>
      <c r="D118" s="79" t="s">
        <v>131</v>
      </c>
      <c r="E118" s="79" t="s">
        <v>165</v>
      </c>
      <c r="F118" s="79" t="s">
        <v>167</v>
      </c>
      <c r="G118" s="79" t="s">
        <v>575</v>
      </c>
      <c r="H118" s="91" t="s">
        <v>17</v>
      </c>
      <c r="I118" s="73">
        <v>0</v>
      </c>
      <c r="J118" s="73">
        <v>0</v>
      </c>
      <c r="K118" s="73">
        <v>0</v>
      </c>
      <c r="L118" s="73">
        <v>0</v>
      </c>
      <c r="M118" s="73">
        <v>0</v>
      </c>
      <c r="N118" s="73">
        <v>0</v>
      </c>
      <c r="O118" s="73">
        <v>0</v>
      </c>
      <c r="P118" s="73">
        <v>0</v>
      </c>
      <c r="Q118" s="73">
        <v>0</v>
      </c>
      <c r="R118" s="73">
        <v>0</v>
      </c>
      <c r="S118" s="73">
        <v>4.8129631302277028E-4</v>
      </c>
      <c r="T118" s="73">
        <v>4.3828459983063996E-4</v>
      </c>
      <c r="U118" s="73">
        <v>2.2181835704605927E-3</v>
      </c>
      <c r="V118" s="73">
        <v>2.8818909803224872E-2</v>
      </c>
      <c r="W118" s="73">
        <v>2.7763244281793442E-2</v>
      </c>
      <c r="X118" s="73">
        <v>3.9987210973957715E-2</v>
      </c>
      <c r="Y118" s="73">
        <v>6.0989637680038136E-2</v>
      </c>
      <c r="Z118" s="73">
        <v>7.9755704082747861E-2</v>
      </c>
      <c r="AA118" s="73">
        <v>8.9019993900322211E-2</v>
      </c>
      <c r="AB118" s="73">
        <v>0.1456433301367222</v>
      </c>
      <c r="AC118" s="73">
        <v>0.14638751556637472</v>
      </c>
      <c r="AD118" s="73">
        <v>0.22104252358065568</v>
      </c>
      <c r="AE118" s="73">
        <v>0.3308692835769565</v>
      </c>
      <c r="AF118" s="73">
        <v>0.97159099100041402</v>
      </c>
      <c r="AG118" s="73">
        <v>0.97760524433077767</v>
      </c>
    </row>
    <row r="119" spans="1:33" ht="14.25" x14ac:dyDescent="0.2">
      <c r="A119" s="79" t="s">
        <v>464</v>
      </c>
      <c r="B119" s="79" t="s">
        <v>11</v>
      </c>
      <c r="C119" s="79" t="s">
        <v>12</v>
      </c>
      <c r="D119" s="79" t="s">
        <v>131</v>
      </c>
      <c r="E119" s="79" t="s">
        <v>171</v>
      </c>
      <c r="F119" s="79" t="s">
        <v>172</v>
      </c>
      <c r="G119" s="79" t="s">
        <v>173</v>
      </c>
      <c r="H119" s="91" t="s">
        <v>17</v>
      </c>
      <c r="I119" s="73">
        <v>1.53148322684806E-5</v>
      </c>
      <c r="J119" s="73">
        <v>1.7922351343772044E-5</v>
      </c>
      <c r="K119" s="73">
        <v>2.6830928800329838E-5</v>
      </c>
      <c r="L119" s="73">
        <v>6.2101510375611411E-6</v>
      </c>
      <c r="M119" s="73">
        <v>9.6325630260443746E-6</v>
      </c>
      <c r="N119" s="73">
        <v>1.726511105486877E-5</v>
      </c>
      <c r="O119" s="73">
        <v>1.294341310418323E-4</v>
      </c>
      <c r="P119" s="73">
        <v>1.1757014706935718E-4</v>
      </c>
      <c r="Q119" s="73">
        <v>8.0849208649111807E-5</v>
      </c>
      <c r="R119" s="73">
        <v>4.9194706544901297E-5</v>
      </c>
      <c r="S119" s="73">
        <v>3.5988059578231144E-5</v>
      </c>
      <c r="T119" s="73">
        <v>8.5862148522662402E-5</v>
      </c>
      <c r="U119" s="73">
        <v>1.3101963754266852E-4</v>
      </c>
      <c r="V119" s="73">
        <v>3.848266525736827E-4</v>
      </c>
      <c r="W119" s="73">
        <v>3.9657429658747297E-4</v>
      </c>
      <c r="X119" s="73">
        <v>7.7579743773648134E-4</v>
      </c>
      <c r="Y119" s="73">
        <v>9.7487321715920437E-4</v>
      </c>
      <c r="Z119" s="73">
        <v>9.3270840840111769E-4</v>
      </c>
      <c r="AA119" s="73">
        <v>1.2412571627784085E-3</v>
      </c>
      <c r="AB119" s="73">
        <v>1.4653672064700769E-3</v>
      </c>
      <c r="AC119" s="73">
        <v>1.7432803073206332E-3</v>
      </c>
      <c r="AD119" s="73">
        <v>1.8951747290154091E-3</v>
      </c>
      <c r="AE119" s="73">
        <v>1.9132963667296541E-3</v>
      </c>
      <c r="AF119" s="73">
        <v>1.7733989481191932E-3</v>
      </c>
      <c r="AG119" s="73">
        <v>1.5215060956152414E-3</v>
      </c>
    </row>
    <row r="120" spans="1:33" ht="14.25" x14ac:dyDescent="0.2">
      <c r="A120" s="79" t="s">
        <v>464</v>
      </c>
      <c r="B120" s="79" t="s">
        <v>11</v>
      </c>
      <c r="C120" s="79" t="s">
        <v>12</v>
      </c>
      <c r="D120" s="79" t="s">
        <v>131</v>
      </c>
      <c r="E120" s="79" t="s">
        <v>171</v>
      </c>
      <c r="F120" s="79" t="s">
        <v>172</v>
      </c>
      <c r="G120" s="79" t="s">
        <v>578</v>
      </c>
      <c r="H120" s="91" t="s">
        <v>17</v>
      </c>
      <c r="I120" s="73">
        <v>0</v>
      </c>
      <c r="J120" s="73">
        <v>0</v>
      </c>
      <c r="K120" s="73">
        <v>0</v>
      </c>
      <c r="L120" s="73">
        <v>0</v>
      </c>
      <c r="M120" s="73">
        <v>0</v>
      </c>
      <c r="N120" s="73">
        <v>0</v>
      </c>
      <c r="O120" s="73">
        <v>0</v>
      </c>
      <c r="P120" s="73">
        <v>0</v>
      </c>
      <c r="Q120" s="73">
        <v>0</v>
      </c>
      <c r="R120" s="73">
        <v>0</v>
      </c>
      <c r="S120" s="73">
        <v>1.4214646379756765E-5</v>
      </c>
      <c r="T120" s="73">
        <v>1.336639220555704E-5</v>
      </c>
      <c r="U120" s="73">
        <v>6.2569130443676751E-5</v>
      </c>
      <c r="V120" s="73">
        <v>8.1301983264430214E-4</v>
      </c>
      <c r="W120" s="73">
        <v>7.2501832170051976E-4</v>
      </c>
      <c r="X120" s="73">
        <v>1.0965678855364607E-3</v>
      </c>
      <c r="Y120" s="73">
        <v>1.6513054097735164E-3</v>
      </c>
      <c r="Z120" s="73">
        <v>1.9945890482484566E-3</v>
      </c>
      <c r="AA120" s="73">
        <v>2.7937996513424774E-3</v>
      </c>
      <c r="AB120" s="73">
        <v>4.6315264261997773E-3</v>
      </c>
      <c r="AC120" s="73">
        <v>4.1704452804628353E-3</v>
      </c>
      <c r="AD120" s="73">
        <v>6.6534980100455563E-3</v>
      </c>
      <c r="AE120" s="73">
        <v>1.0153811061895052E-2</v>
      </c>
      <c r="AF120" s="73">
        <v>1.3348526503262062E-2</v>
      </c>
      <c r="AG120" s="73">
        <v>1.590584059771083E-2</v>
      </c>
    </row>
    <row r="121" spans="1:33" ht="14.25" x14ac:dyDescent="0.2">
      <c r="A121" s="79" t="s">
        <v>464</v>
      </c>
      <c r="B121" s="79" t="s">
        <v>11</v>
      </c>
      <c r="C121" s="79" t="s">
        <v>12</v>
      </c>
      <c r="D121" s="79" t="s">
        <v>131</v>
      </c>
      <c r="E121" s="79" t="s">
        <v>171</v>
      </c>
      <c r="F121" s="79" t="s">
        <v>172</v>
      </c>
      <c r="G121" s="79" t="s">
        <v>174</v>
      </c>
      <c r="H121" s="91" t="s">
        <v>17</v>
      </c>
      <c r="I121" s="73">
        <v>1.0799846037533962E-3</v>
      </c>
      <c r="J121" s="73">
        <v>1.4164977905011897E-3</v>
      </c>
      <c r="K121" s="73">
        <v>2.255340280369405E-3</v>
      </c>
      <c r="L121" s="73">
        <v>5.3673103400894489E-4</v>
      </c>
      <c r="M121" s="73">
        <v>8.2625553765675107E-4</v>
      </c>
      <c r="N121" s="73">
        <v>1.5620653353133711E-3</v>
      </c>
      <c r="O121" s="73">
        <v>1.2138796261378123E-2</v>
      </c>
      <c r="P121" s="73">
        <v>1.0435402104342862E-2</v>
      </c>
      <c r="Q121" s="73">
        <v>6.4918832528849668E-3</v>
      </c>
      <c r="R121" s="73">
        <v>3.4443277326657641E-3</v>
      </c>
      <c r="S121" s="73">
        <v>2.3376156644601535E-3</v>
      </c>
      <c r="T121" s="73">
        <v>5.6482732780123446E-3</v>
      </c>
      <c r="U121" s="73">
        <v>8.7215042256318549E-3</v>
      </c>
      <c r="V121" s="73">
        <v>2.5895639927507857E-2</v>
      </c>
      <c r="W121" s="73">
        <v>2.6936780252644312E-2</v>
      </c>
      <c r="X121" s="73">
        <v>5.3174978216470957E-2</v>
      </c>
      <c r="Y121" s="73">
        <v>6.7365039016420825E-2</v>
      </c>
      <c r="Z121" s="73">
        <v>6.495899494680607E-2</v>
      </c>
      <c r="AA121" s="73">
        <v>8.8457755376939298E-2</v>
      </c>
      <c r="AB121" s="73">
        <v>0.10676163570524295</v>
      </c>
      <c r="AC121" s="73">
        <v>0.12971194001829434</v>
      </c>
      <c r="AD121" s="73">
        <v>0.14391145403688768</v>
      </c>
      <c r="AE121" s="73">
        <v>0.14816805254524787</v>
      </c>
      <c r="AF121" s="73">
        <v>0.13991405214807548</v>
      </c>
      <c r="AG121" s="73">
        <v>0.12217726154126654</v>
      </c>
    </row>
    <row r="122" spans="1:33" ht="14.25" x14ac:dyDescent="0.2">
      <c r="A122" s="79" t="s">
        <v>464</v>
      </c>
      <c r="B122" s="79" t="s">
        <v>11</v>
      </c>
      <c r="C122" s="79" t="s">
        <v>12</v>
      </c>
      <c r="D122" s="79" t="s">
        <v>131</v>
      </c>
      <c r="E122" s="79" t="s">
        <v>171</v>
      </c>
      <c r="F122" s="79" t="s">
        <v>172</v>
      </c>
      <c r="G122" s="79" t="s">
        <v>579</v>
      </c>
      <c r="H122" s="91" t="s">
        <v>17</v>
      </c>
      <c r="I122" s="73">
        <v>0</v>
      </c>
      <c r="J122" s="73">
        <v>0</v>
      </c>
      <c r="K122" s="73">
        <v>0</v>
      </c>
      <c r="L122" s="73">
        <v>0</v>
      </c>
      <c r="M122" s="73">
        <v>0</v>
      </c>
      <c r="N122" s="73">
        <v>0</v>
      </c>
      <c r="O122" s="73">
        <v>0</v>
      </c>
      <c r="P122" s="73">
        <v>0</v>
      </c>
      <c r="Q122" s="73">
        <v>0</v>
      </c>
      <c r="R122" s="73">
        <v>0</v>
      </c>
      <c r="S122" s="73">
        <v>9.233168009475228E-4</v>
      </c>
      <c r="T122" s="73">
        <v>8.7928193292477041E-4</v>
      </c>
      <c r="U122" s="73">
        <v>4.1650011081806196E-3</v>
      </c>
      <c r="V122" s="73">
        <v>5.4709487243865991E-2</v>
      </c>
      <c r="W122" s="73">
        <v>4.9245902669035439E-2</v>
      </c>
      <c r="X122" s="73">
        <v>7.5161337985869089E-2</v>
      </c>
      <c r="Y122" s="73">
        <v>0.11410740535223189</v>
      </c>
      <c r="Z122" s="73">
        <v>0.13891426166966134</v>
      </c>
      <c r="AA122" s="73">
        <v>0.19909915007253809</v>
      </c>
      <c r="AB122" s="73">
        <v>0.3374371521963247</v>
      </c>
      <c r="AC122" s="73">
        <v>0.31030956169086032</v>
      </c>
      <c r="AD122" s="73">
        <v>0.50523814949487411</v>
      </c>
      <c r="AE122" s="73">
        <v>0.78632376934104331</v>
      </c>
      <c r="AF122" s="73">
        <v>1.053145111684056</v>
      </c>
      <c r="AG122" s="73">
        <v>1.2772423668499329</v>
      </c>
    </row>
    <row r="123" spans="1:33" ht="14.25" x14ac:dyDescent="0.2">
      <c r="A123" s="79" t="s">
        <v>464</v>
      </c>
      <c r="B123" s="79" t="s">
        <v>11</v>
      </c>
      <c r="C123" s="79" t="s">
        <v>12</v>
      </c>
      <c r="D123" s="79" t="s">
        <v>131</v>
      </c>
      <c r="E123" s="79" t="s">
        <v>171</v>
      </c>
      <c r="F123" s="79" t="s">
        <v>172</v>
      </c>
      <c r="G123" s="79" t="s">
        <v>175</v>
      </c>
      <c r="H123" s="91" t="s">
        <v>17</v>
      </c>
      <c r="I123" s="73">
        <v>9.1282032883910504E-5</v>
      </c>
      <c r="J123" s="73">
        <v>1.1971090660364501E-4</v>
      </c>
      <c r="K123" s="73">
        <v>1.9058316711127339E-4</v>
      </c>
      <c r="L123" s="73">
        <v>4.5364945069031254E-5</v>
      </c>
      <c r="M123" s="73">
        <v>6.9821138626637534E-5</v>
      </c>
      <c r="N123" s="73">
        <v>1.3189900644674742E-4</v>
      </c>
      <c r="O123" s="73">
        <v>1.024723496743695E-3</v>
      </c>
      <c r="P123" s="73">
        <v>8.8075939472606873E-4</v>
      </c>
      <c r="Q123" s="73">
        <v>5.4779176755154148E-4</v>
      </c>
      <c r="R123" s="73">
        <v>2.9054733008619427E-4</v>
      </c>
      <c r="S123" s="73">
        <v>1.9720971276677068E-4</v>
      </c>
      <c r="T123" s="73">
        <v>4.7667039713585393E-4</v>
      </c>
      <c r="U123" s="73">
        <v>7.360823977973299E-4</v>
      </c>
      <c r="V123" s="73">
        <v>2.1858139681884222E-3</v>
      </c>
      <c r="W123" s="73">
        <v>2.2754297667656352E-3</v>
      </c>
      <c r="X123" s="73">
        <v>4.4931608305914762E-3</v>
      </c>
      <c r="Y123" s="73">
        <v>5.6954182974162113E-3</v>
      </c>
      <c r="Z123" s="73">
        <v>5.4933419085432186E-3</v>
      </c>
      <c r="AA123" s="73">
        <v>7.4834221569433142E-3</v>
      </c>
      <c r="AB123" s="73">
        <v>9.0328707688610167E-3</v>
      </c>
      <c r="AC123" s="73">
        <v>1.0975385348632863E-2</v>
      </c>
      <c r="AD123" s="73">
        <v>1.217425884083953E-2</v>
      </c>
      <c r="AE123" s="73">
        <v>1.2528967276200472E-2</v>
      </c>
      <c r="AF123" s="73">
        <v>1.1827873476539675E-2</v>
      </c>
      <c r="AG123" s="73">
        <v>1.0327476907146577E-2</v>
      </c>
    </row>
    <row r="124" spans="1:33" ht="14.25" x14ac:dyDescent="0.2">
      <c r="A124" s="79" t="s">
        <v>464</v>
      </c>
      <c r="B124" s="79" t="s">
        <v>11</v>
      </c>
      <c r="C124" s="79" t="s">
        <v>12</v>
      </c>
      <c r="D124" s="79" t="s">
        <v>131</v>
      </c>
      <c r="E124" s="79" t="s">
        <v>171</v>
      </c>
      <c r="F124" s="79" t="s">
        <v>172</v>
      </c>
      <c r="G124" s="79" t="s">
        <v>580</v>
      </c>
      <c r="H124" s="91" t="s">
        <v>17</v>
      </c>
      <c r="I124" s="73">
        <v>0</v>
      </c>
      <c r="J124" s="73">
        <v>0</v>
      </c>
      <c r="K124" s="73">
        <v>0</v>
      </c>
      <c r="L124" s="73">
        <v>0</v>
      </c>
      <c r="M124" s="73">
        <v>0</v>
      </c>
      <c r="N124" s="73">
        <v>0</v>
      </c>
      <c r="O124" s="73">
        <v>0</v>
      </c>
      <c r="P124" s="73">
        <v>0</v>
      </c>
      <c r="Q124" s="73">
        <v>0</v>
      </c>
      <c r="R124" s="73">
        <v>0</v>
      </c>
      <c r="S124" s="73">
        <v>7.7894345026835495E-5</v>
      </c>
      <c r="T124" s="73">
        <v>7.4204566162408618E-5</v>
      </c>
      <c r="U124" s="73">
        <v>3.5152009598619634E-4</v>
      </c>
      <c r="V124" s="73">
        <v>4.6179496527150371E-3</v>
      </c>
      <c r="W124" s="73">
        <v>4.1599475428532803E-3</v>
      </c>
      <c r="X124" s="73">
        <v>6.3509566179445641E-3</v>
      </c>
      <c r="Y124" s="73">
        <v>9.6472801590061219E-3</v>
      </c>
      <c r="Z124" s="73">
        <v>1.1747465242483868E-2</v>
      </c>
      <c r="AA124" s="73">
        <v>1.6843554131940337E-2</v>
      </c>
      <c r="AB124" s="73">
        <v>2.8549826613907928E-2</v>
      </c>
      <c r="AC124" s="73">
        <v>2.6256387935005926E-2</v>
      </c>
      <c r="AD124" s="73">
        <v>4.2740864855974302E-2</v>
      </c>
      <c r="AE124" s="73">
        <v>6.6490883866911654E-2</v>
      </c>
      <c r="AF124" s="73">
        <v>8.9029421578414342E-2</v>
      </c>
      <c r="AG124" s="73">
        <v>0.10796355133575029</v>
      </c>
    </row>
    <row r="125" spans="1:33" ht="14.25" x14ac:dyDescent="0.2">
      <c r="A125" s="79" t="s">
        <v>464</v>
      </c>
      <c r="B125" s="79" t="s">
        <v>11</v>
      </c>
      <c r="C125" s="79" t="s">
        <v>12</v>
      </c>
      <c r="D125" s="79" t="s">
        <v>131</v>
      </c>
      <c r="E125" s="79" t="s">
        <v>171</v>
      </c>
      <c r="F125" s="79" t="s">
        <v>172</v>
      </c>
      <c r="G125" s="79" t="s">
        <v>176</v>
      </c>
      <c r="H125" s="91" t="s">
        <v>17</v>
      </c>
      <c r="I125" s="73">
        <v>4.9086191962240297E-5</v>
      </c>
      <c r="J125" s="73">
        <v>6.0674106357433876E-5</v>
      </c>
      <c r="K125" s="73">
        <v>9.7191332845197718E-5</v>
      </c>
      <c r="L125" s="73">
        <v>2.2451072604371126E-5</v>
      </c>
      <c r="M125" s="73">
        <v>3.239401903178477E-5</v>
      </c>
      <c r="N125" s="73">
        <v>5.741510806420871E-5</v>
      </c>
      <c r="O125" s="73">
        <v>4.333175458846333E-4</v>
      </c>
      <c r="P125" s="73">
        <v>3.8985968921940453E-4</v>
      </c>
      <c r="Q125" s="73">
        <v>2.7532708330758497E-4</v>
      </c>
      <c r="R125" s="73">
        <v>1.8601268180800748E-4</v>
      </c>
      <c r="S125" s="73">
        <v>1.3988609533759045E-4</v>
      </c>
      <c r="T125" s="73">
        <v>3.208796565101996E-4</v>
      </c>
      <c r="U125" s="73">
        <v>4.7141519629936938E-4</v>
      </c>
      <c r="V125" s="73">
        <v>1.334943968028346E-3</v>
      </c>
      <c r="W125" s="73">
        <v>1.3264625329085164E-3</v>
      </c>
      <c r="X125" s="73">
        <v>2.5045749284608007E-3</v>
      </c>
      <c r="Y125" s="73">
        <v>3.0419434079777671E-3</v>
      </c>
      <c r="Z125" s="73">
        <v>2.8183429094119049E-3</v>
      </c>
      <c r="AA125" s="73">
        <v>3.6924322277262431E-3</v>
      </c>
      <c r="AB125" s="73">
        <v>4.297160069900983E-3</v>
      </c>
      <c r="AC125" s="73">
        <v>5.0440315690507571E-3</v>
      </c>
      <c r="AD125" s="73">
        <v>5.4168592997692637E-3</v>
      </c>
      <c r="AE125" s="73">
        <v>5.4004216069513744E-3</v>
      </c>
      <c r="AF125" s="73">
        <v>4.9458389904652638E-3</v>
      </c>
      <c r="AG125" s="73">
        <v>4.1865858992847175E-3</v>
      </c>
    </row>
    <row r="126" spans="1:33" ht="14.25" x14ac:dyDescent="0.2">
      <c r="A126" s="79" t="s">
        <v>464</v>
      </c>
      <c r="B126" s="79" t="s">
        <v>11</v>
      </c>
      <c r="C126" s="79" t="s">
        <v>12</v>
      </c>
      <c r="D126" s="79" t="s">
        <v>131</v>
      </c>
      <c r="E126" s="79" t="s">
        <v>171</v>
      </c>
      <c r="F126" s="79" t="s">
        <v>172</v>
      </c>
      <c r="G126" s="79" t="s">
        <v>581</v>
      </c>
      <c r="H126" s="91" t="s">
        <v>17</v>
      </c>
      <c r="I126" s="73">
        <v>0</v>
      </c>
      <c r="J126" s="73">
        <v>0</v>
      </c>
      <c r="K126" s="73">
        <v>0</v>
      </c>
      <c r="L126" s="73">
        <v>0</v>
      </c>
      <c r="M126" s="73">
        <v>0</v>
      </c>
      <c r="N126" s="73">
        <v>0</v>
      </c>
      <c r="O126" s="73">
        <v>0</v>
      </c>
      <c r="P126" s="73">
        <v>0</v>
      </c>
      <c r="Q126" s="73">
        <v>0</v>
      </c>
      <c r="R126" s="73">
        <v>0</v>
      </c>
      <c r="S126" s="73">
        <v>5.525253103314231E-5</v>
      </c>
      <c r="T126" s="73">
        <v>4.9952201447273554E-5</v>
      </c>
      <c r="U126" s="73">
        <v>2.2512685474939507E-4</v>
      </c>
      <c r="V126" s="73">
        <v>2.8203242010845834E-3</v>
      </c>
      <c r="W126" s="73">
        <v>2.4250427919395609E-3</v>
      </c>
      <c r="X126" s="73">
        <v>3.5401463060809779E-3</v>
      </c>
      <c r="Y126" s="73">
        <v>5.152647049281125E-3</v>
      </c>
      <c r="Z126" s="73">
        <v>6.0270024915483967E-3</v>
      </c>
      <c r="AA126" s="73">
        <v>8.3108611009634278E-3</v>
      </c>
      <c r="AB126" s="73">
        <v>1.3581858754229806E-2</v>
      </c>
      <c r="AC126" s="73">
        <v>1.2066824573946302E-2</v>
      </c>
      <c r="AD126" s="73">
        <v>1.9017276887411744E-2</v>
      </c>
      <c r="AE126" s="73">
        <v>2.8659888559391174E-2</v>
      </c>
      <c r="AF126" s="73">
        <v>3.7227755725867916E-2</v>
      </c>
      <c r="AG126" s="73">
        <v>4.376661267053257E-2</v>
      </c>
    </row>
    <row r="127" spans="1:33" ht="14.25" x14ac:dyDescent="0.2">
      <c r="A127" s="79" t="s">
        <v>464</v>
      </c>
      <c r="B127" s="79" t="s">
        <v>11</v>
      </c>
      <c r="C127" s="79" t="s">
        <v>12</v>
      </c>
      <c r="D127" s="79" t="s">
        <v>177</v>
      </c>
      <c r="E127" s="79" t="s">
        <v>178</v>
      </c>
      <c r="F127" s="79" t="s">
        <v>94</v>
      </c>
      <c r="G127" s="79" t="s">
        <v>179</v>
      </c>
      <c r="H127" s="91" t="s">
        <v>17</v>
      </c>
      <c r="I127" s="73">
        <v>6.2952153580217007E-4</v>
      </c>
      <c r="J127" s="73">
        <v>7.0930205306879001E-4</v>
      </c>
      <c r="K127" s="73">
        <v>8.7816340255736001E-4</v>
      </c>
      <c r="L127" s="73">
        <v>1.6662495446825E-4</v>
      </c>
      <c r="M127" s="73">
        <v>2.2240699884635E-4</v>
      </c>
      <c r="N127" s="73">
        <v>4.6713367963761003E-4</v>
      </c>
      <c r="O127" s="73">
        <v>2.6405049970280401E-3</v>
      </c>
      <c r="P127" s="73">
        <v>2.92994376531949E-3</v>
      </c>
      <c r="Q127" s="73">
        <v>3.2035593248606899E-3</v>
      </c>
      <c r="R127" s="73">
        <v>2.6611180080889302E-3</v>
      </c>
      <c r="S127" s="73">
        <v>2.6992935911940496E-3</v>
      </c>
      <c r="T127" s="73">
        <v>5.4944654549645899E-3</v>
      </c>
      <c r="U127" s="73">
        <v>7.2623735025204401E-3</v>
      </c>
      <c r="V127" s="73">
        <v>1.9099443747990028E-2</v>
      </c>
      <c r="W127" s="73">
        <v>1.822197789637162E-2</v>
      </c>
      <c r="X127" s="73">
        <v>3.7532142867459081E-2</v>
      </c>
      <c r="Y127" s="73">
        <v>4.6078196269251241E-2</v>
      </c>
      <c r="Z127" s="73">
        <v>4.3455300693602782E-2</v>
      </c>
      <c r="AA127" s="73">
        <v>5.5046308464623224E-2</v>
      </c>
      <c r="AB127" s="73">
        <v>6.1750057707592163E-2</v>
      </c>
      <c r="AC127" s="73">
        <v>5.6246891964541641E-2</v>
      </c>
      <c r="AD127" s="73">
        <v>8.5486057786621342E-2</v>
      </c>
      <c r="AE127" s="73">
        <v>7.9038519435598295E-2</v>
      </c>
      <c r="AF127" s="73">
        <v>9.1580287732213106E-2</v>
      </c>
      <c r="AG127" s="73">
        <v>6.6746616160610187E-2</v>
      </c>
    </row>
    <row r="128" spans="1:33" ht="14.25" x14ac:dyDescent="0.2">
      <c r="A128" s="79" t="s">
        <v>464</v>
      </c>
      <c r="B128" s="79" t="s">
        <v>11</v>
      </c>
      <c r="C128" s="79" t="s">
        <v>12</v>
      </c>
      <c r="D128" s="79" t="s">
        <v>177</v>
      </c>
      <c r="E128" s="79" t="s">
        <v>178</v>
      </c>
      <c r="F128" s="79" t="s">
        <v>94</v>
      </c>
      <c r="G128" s="79" t="s">
        <v>181</v>
      </c>
      <c r="H128" s="91" t="s">
        <v>17</v>
      </c>
      <c r="I128" s="73">
        <v>2.2489019606206128E-4</v>
      </c>
      <c r="J128" s="73">
        <v>3.1286663554879184E-4</v>
      </c>
      <c r="K128" s="73">
        <v>3.7772969814381396E-4</v>
      </c>
      <c r="L128" s="73">
        <v>2.2830213018428815E-3</v>
      </c>
      <c r="M128" s="73">
        <v>3.5384621441625005E-3</v>
      </c>
      <c r="N128" s="73">
        <v>3.7550079604800001E-3</v>
      </c>
      <c r="O128" s="73">
        <v>3.8629600702309013E-3</v>
      </c>
      <c r="P128" s="73">
        <v>3.7856799203103901E-3</v>
      </c>
      <c r="Q128" s="73">
        <v>4.1395936408868015E-3</v>
      </c>
      <c r="R128" s="73">
        <v>4.1026302115653532E-3</v>
      </c>
      <c r="S128" s="73">
        <v>6.2043164920395971E-3</v>
      </c>
      <c r="T128" s="73">
        <v>5.6473761214928166E-3</v>
      </c>
      <c r="U128" s="73">
        <v>7.0646150605254395E-3</v>
      </c>
      <c r="V128" s="73">
        <v>6.9060631044212386E-3</v>
      </c>
      <c r="W128" s="73">
        <v>7.368172275875275E-3</v>
      </c>
      <c r="X128" s="73">
        <v>7.6545053951798211E-2</v>
      </c>
      <c r="Y128" s="73">
        <v>4.3292398635500953E-2</v>
      </c>
      <c r="Z128" s="73">
        <v>5.0703531198866565E-2</v>
      </c>
      <c r="AA128" s="73">
        <v>2.2089114247404052E-2</v>
      </c>
      <c r="AB128" s="73">
        <v>4.1522632298337865E-2</v>
      </c>
      <c r="AC128" s="73">
        <v>6.1665141368358073E-2</v>
      </c>
      <c r="AD128" s="73">
        <v>3.3357720603453267E-2</v>
      </c>
      <c r="AE128" s="73">
        <v>6.5443262336026084E-2</v>
      </c>
      <c r="AF128" s="73">
        <v>4.5948861214927215E-2</v>
      </c>
      <c r="AG128" s="73">
        <v>2.9071561055081265E-2</v>
      </c>
    </row>
    <row r="129" spans="1:33" ht="14.25" x14ac:dyDescent="0.2">
      <c r="A129" s="79" t="s">
        <v>464</v>
      </c>
      <c r="B129" s="79" t="s">
        <v>11</v>
      </c>
      <c r="C129" s="79" t="s">
        <v>12</v>
      </c>
      <c r="D129" s="79" t="s">
        <v>177</v>
      </c>
      <c r="E129" s="79" t="s">
        <v>178</v>
      </c>
      <c r="F129" s="79" t="s">
        <v>94</v>
      </c>
      <c r="G129" s="79" t="s">
        <v>582</v>
      </c>
      <c r="H129" s="91" t="s">
        <v>17</v>
      </c>
      <c r="I129" s="73">
        <v>0</v>
      </c>
      <c r="J129" s="73">
        <v>0</v>
      </c>
      <c r="K129" s="73">
        <v>0</v>
      </c>
      <c r="L129" s="73">
        <v>0</v>
      </c>
      <c r="M129" s="73">
        <v>0</v>
      </c>
      <c r="N129" s="73">
        <v>0</v>
      </c>
      <c r="O129" s="73">
        <v>0</v>
      </c>
      <c r="P129" s="73">
        <v>0</v>
      </c>
      <c r="Q129" s="73">
        <v>0</v>
      </c>
      <c r="R129" s="73">
        <v>0</v>
      </c>
      <c r="S129" s="73">
        <v>1.0661731786499702E-3</v>
      </c>
      <c r="T129" s="73">
        <v>8.5533825433633007E-4</v>
      </c>
      <c r="U129" s="73">
        <v>3.4681854074120797E-3</v>
      </c>
      <c r="V129" s="73">
        <v>4.0351224260946748E-2</v>
      </c>
      <c r="W129" s="73">
        <v>3.3313474791922856E-2</v>
      </c>
      <c r="X129" s="73">
        <v>5.3050629638456963E-2</v>
      </c>
      <c r="Y129" s="73">
        <v>7.8050328425008392E-2</v>
      </c>
      <c r="Z129" s="73">
        <v>9.2928793255317443E-2</v>
      </c>
      <c r="AA129" s="73">
        <v>0.12389725675533469</v>
      </c>
      <c r="AB129" s="73">
        <v>0.1951708915207763</v>
      </c>
      <c r="AC129" s="73">
        <v>0.13455930417453019</v>
      </c>
      <c r="AD129" s="73">
        <v>0.3001207786605623</v>
      </c>
      <c r="AE129" s="73">
        <v>0.41945524327354922</v>
      </c>
      <c r="AF129" s="73">
        <v>0.68933270726607421</v>
      </c>
      <c r="AG129" s="73">
        <v>0.69776982172257307</v>
      </c>
    </row>
    <row r="130" spans="1:33" ht="14.25" x14ac:dyDescent="0.2">
      <c r="A130" s="79" t="s">
        <v>464</v>
      </c>
      <c r="B130" s="79" t="s">
        <v>11</v>
      </c>
      <c r="C130" s="79" t="s">
        <v>12</v>
      </c>
      <c r="D130" s="79" t="s">
        <v>177</v>
      </c>
      <c r="E130" s="79" t="s">
        <v>178</v>
      </c>
      <c r="F130" s="79" t="s">
        <v>94</v>
      </c>
      <c r="G130" s="79" t="s">
        <v>186</v>
      </c>
      <c r="H130" s="91" t="s">
        <v>17</v>
      </c>
      <c r="I130" s="73">
        <v>0.58024679999999995</v>
      </c>
      <c r="J130" s="73">
        <v>0.58671899999999999</v>
      </c>
      <c r="K130" s="73">
        <v>0.60088280000000005</v>
      </c>
      <c r="L130" s="73">
        <v>0.62564600000000004</v>
      </c>
      <c r="M130" s="73">
        <v>0.61166980000000004</v>
      </c>
      <c r="N130" s="73">
        <v>0.38955139999999999</v>
      </c>
      <c r="O130" s="73">
        <v>0.36141139999999999</v>
      </c>
      <c r="P130" s="73">
        <v>0.38382959999999999</v>
      </c>
      <c r="Q130" s="73">
        <v>0.40502840000000001</v>
      </c>
      <c r="R130" s="73">
        <v>0.49395080000000002</v>
      </c>
      <c r="S130" s="73">
        <v>0.48766619999999999</v>
      </c>
      <c r="T130" s="73">
        <v>0.46946900000000003</v>
      </c>
      <c r="U130" s="73">
        <v>0.41121920000000001</v>
      </c>
      <c r="V130" s="73">
        <v>0.47659780000000002</v>
      </c>
      <c r="W130" s="73">
        <v>0.47659780000000002</v>
      </c>
      <c r="X130" s="73">
        <v>0.27736660000000002</v>
      </c>
      <c r="Y130" s="73">
        <v>0.29931580000000002</v>
      </c>
      <c r="Z130" s="73">
        <v>0.30166080000000001</v>
      </c>
      <c r="AA130" s="73">
        <v>0.27333319999999994</v>
      </c>
      <c r="AB130" s="73">
        <v>0.32060840000000002</v>
      </c>
      <c r="AC130" s="73">
        <v>0.34143200000000001</v>
      </c>
      <c r="AD130" s="73">
        <v>0.34143200000000001</v>
      </c>
      <c r="AE130" s="73">
        <v>0.34143200000000001</v>
      </c>
      <c r="AF130" s="73">
        <v>0.34143200000000001</v>
      </c>
      <c r="AG130" s="73">
        <v>0.34143200000000001</v>
      </c>
    </row>
    <row r="131" spans="1:33" ht="14.25" x14ac:dyDescent="0.2">
      <c r="A131" s="79" t="s">
        <v>464</v>
      </c>
      <c r="B131" s="79" t="s">
        <v>11</v>
      </c>
      <c r="C131" s="79" t="s">
        <v>12</v>
      </c>
      <c r="D131" s="79" t="s">
        <v>177</v>
      </c>
      <c r="E131" s="79" t="s">
        <v>187</v>
      </c>
      <c r="F131" s="79" t="s">
        <v>94</v>
      </c>
      <c r="G131" s="79" t="s">
        <v>188</v>
      </c>
      <c r="H131" s="91" t="s">
        <v>17</v>
      </c>
      <c r="I131" s="73">
        <v>4.8896568384570002E-5</v>
      </c>
      <c r="J131" s="73">
        <v>7.3356821473900005E-5</v>
      </c>
      <c r="K131" s="73">
        <v>5.8847421985560001E-5</v>
      </c>
      <c r="L131" s="73">
        <v>1.1190157661599999E-5</v>
      </c>
      <c r="M131" s="73">
        <v>1.905491959938E-5</v>
      </c>
      <c r="N131" s="73">
        <v>3.6959489455219996E-5</v>
      </c>
      <c r="O131" s="73">
        <v>2.7345234435128998E-4</v>
      </c>
      <c r="P131" s="73">
        <v>1.5304439430388001E-4</v>
      </c>
      <c r="Q131" s="73">
        <v>1.6336147046485002E-4</v>
      </c>
      <c r="R131" s="73">
        <v>2.9481965112788998E-4</v>
      </c>
      <c r="S131" s="73">
        <v>9.2420551126329997E-5</v>
      </c>
      <c r="T131" s="73">
        <v>1.4270158419014999E-4</v>
      </c>
      <c r="U131" s="73">
        <v>1.2365753317683E-4</v>
      </c>
      <c r="V131" s="73">
        <v>5.2296095976639E-4</v>
      </c>
      <c r="W131" s="73">
        <v>5.1321542716158998E-4</v>
      </c>
      <c r="X131" s="73">
        <v>7.9270628071315E-4</v>
      </c>
      <c r="Y131" s="73">
        <v>9.5815185565540002E-4</v>
      </c>
      <c r="Z131" s="73">
        <v>8.3222996459345999E-4</v>
      </c>
      <c r="AA131" s="73">
        <v>1.2318868436111199E-3</v>
      </c>
      <c r="AB131" s="73">
        <v>1.48005669510424E-3</v>
      </c>
      <c r="AC131" s="73">
        <v>1.5522857034049699E-3</v>
      </c>
      <c r="AD131" s="73">
        <v>2.0864420008598499E-3</v>
      </c>
      <c r="AE131" s="73">
        <v>1.9546621800813797E-3</v>
      </c>
      <c r="AF131" s="73">
        <v>2.2636793872129104E-3</v>
      </c>
      <c r="AG131" s="73">
        <v>1.6151504827521602E-3</v>
      </c>
    </row>
    <row r="132" spans="1:33" ht="14.25" x14ac:dyDescent="0.2">
      <c r="A132" s="79" t="s">
        <v>464</v>
      </c>
      <c r="B132" s="79" t="s">
        <v>11</v>
      </c>
      <c r="C132" s="79" t="s">
        <v>12</v>
      </c>
      <c r="D132" s="79" t="s">
        <v>177</v>
      </c>
      <c r="E132" s="79" t="s">
        <v>187</v>
      </c>
      <c r="F132" s="79" t="s">
        <v>94</v>
      </c>
      <c r="G132" s="79" t="s">
        <v>583</v>
      </c>
      <c r="H132" s="91" t="s">
        <v>17</v>
      </c>
      <c r="I132" s="73">
        <v>0</v>
      </c>
      <c r="J132" s="73">
        <v>0</v>
      </c>
      <c r="K132" s="73">
        <v>0</v>
      </c>
      <c r="L132" s="73">
        <v>0</v>
      </c>
      <c r="M132" s="73">
        <v>0</v>
      </c>
      <c r="N132" s="73">
        <v>0</v>
      </c>
      <c r="O132" s="73">
        <v>0</v>
      </c>
      <c r="P132" s="73">
        <v>0</v>
      </c>
      <c r="Q132" s="73">
        <v>0</v>
      </c>
      <c r="R132" s="73">
        <v>0</v>
      </c>
      <c r="S132" s="73">
        <v>3.6504481427440002E-5</v>
      </c>
      <c r="T132" s="73">
        <v>2.2214740435199998E-5</v>
      </c>
      <c r="U132" s="73">
        <v>5.9053318027730004E-5</v>
      </c>
      <c r="V132" s="73">
        <v>1.1048549500021099E-3</v>
      </c>
      <c r="W132" s="73">
        <v>9.3826198740906003E-4</v>
      </c>
      <c r="X132" s="73">
        <v>1.1204680601025099E-3</v>
      </c>
      <c r="Y132" s="73">
        <v>1.6229816501050899E-3</v>
      </c>
      <c r="Z132" s="73">
        <v>1.7797167453951399E-3</v>
      </c>
      <c r="AA132" s="73">
        <v>2.7727091028183297E-3</v>
      </c>
      <c r="AB132" s="73">
        <v>4.6779548944336008E-3</v>
      </c>
      <c r="AC132" s="73">
        <v>3.7135293495313502E-3</v>
      </c>
      <c r="AD132" s="73">
        <v>7.3249909299965199E-3</v>
      </c>
      <c r="AE132" s="73">
        <v>1.0373338292751061E-2</v>
      </c>
      <c r="AF132" s="73">
        <v>1.7038909562423279E-2</v>
      </c>
      <c r="AG132" s="73">
        <v>1.688479999784909E-2</v>
      </c>
    </row>
    <row r="133" spans="1:33" ht="14.25" x14ac:dyDescent="0.2">
      <c r="A133" s="79" t="s">
        <v>464</v>
      </c>
      <c r="B133" s="79" t="s">
        <v>11</v>
      </c>
      <c r="C133" s="79" t="s">
        <v>12</v>
      </c>
      <c r="D133" s="79" t="s">
        <v>177</v>
      </c>
      <c r="E133" s="79" t="s">
        <v>187</v>
      </c>
      <c r="F133" s="79" t="s">
        <v>94</v>
      </c>
      <c r="G133" s="79" t="s">
        <v>192</v>
      </c>
      <c r="H133" s="91" t="s">
        <v>17</v>
      </c>
      <c r="I133" s="73">
        <v>3.4703186000000001</v>
      </c>
      <c r="J133" s="73">
        <v>3.3345899999999999</v>
      </c>
      <c r="K133" s="73">
        <v>3.384773</v>
      </c>
      <c r="L133" s="73">
        <v>3.5629930000000001</v>
      </c>
      <c r="M133" s="73">
        <v>3.6520092000000002</v>
      </c>
      <c r="N133" s="73">
        <v>2.4274502</v>
      </c>
      <c r="O133" s="73">
        <v>2.1528975999999997</v>
      </c>
      <c r="P133" s="73">
        <v>2.3795183999999998</v>
      </c>
      <c r="Q133" s="73">
        <v>2.6627944000000001</v>
      </c>
      <c r="R133" s="73">
        <v>3.4972392000000001</v>
      </c>
      <c r="S133" s="73">
        <v>3.7508743999999998</v>
      </c>
      <c r="T133" s="73">
        <v>3.6380330000000001</v>
      </c>
      <c r="U133" s="73">
        <v>3.0400580000000001</v>
      </c>
      <c r="V133" s="73">
        <v>3.9668958000000001</v>
      </c>
      <c r="W133" s="73">
        <v>4.01464</v>
      </c>
      <c r="X133" s="73">
        <v>2.0711040000000001</v>
      </c>
      <c r="Y133" s="73">
        <v>1.9398778000000001</v>
      </c>
      <c r="Z133" s="73">
        <v>1.8901638000000001</v>
      </c>
      <c r="AA133" s="73">
        <v>2.0949291999999997</v>
      </c>
      <c r="AB133" s="73">
        <v>2.5558624000000001</v>
      </c>
      <c r="AC133" s="73">
        <v>1.7157895999999999</v>
      </c>
      <c r="AD133" s="73">
        <v>1.7739456000000002</v>
      </c>
      <c r="AE133" s="73">
        <v>2.2348788000000002</v>
      </c>
      <c r="AF133" s="73">
        <v>1.8999190000000001</v>
      </c>
      <c r="AG133" s="73">
        <v>1.8999190000000001</v>
      </c>
    </row>
    <row r="134" spans="1:33" ht="14.25" x14ac:dyDescent="0.2">
      <c r="A134" s="79" t="s">
        <v>464</v>
      </c>
      <c r="B134" s="79" t="s">
        <v>11</v>
      </c>
      <c r="C134" s="79" t="s">
        <v>12</v>
      </c>
      <c r="D134" s="79" t="s">
        <v>177</v>
      </c>
      <c r="E134" s="79" t="s">
        <v>193</v>
      </c>
      <c r="F134" s="79" t="s">
        <v>94</v>
      </c>
      <c r="G134" s="79" t="s">
        <v>194</v>
      </c>
      <c r="H134" s="91" t="s">
        <v>17</v>
      </c>
      <c r="I134" s="73">
        <v>1.8470499728959898E-3</v>
      </c>
      <c r="J134" s="73">
        <v>2.3577436996386298E-3</v>
      </c>
      <c r="K134" s="73">
        <v>3.3447371592342299E-3</v>
      </c>
      <c r="L134" s="73">
        <v>6.0770982751523993E-4</v>
      </c>
      <c r="M134" s="73">
        <v>1.0775047889071199E-3</v>
      </c>
      <c r="N134" s="73">
        <v>1.7945489206881101E-3</v>
      </c>
      <c r="O134" s="73">
        <v>1.507913545164476E-2</v>
      </c>
      <c r="P134" s="73">
        <v>1.038854784191031E-2</v>
      </c>
      <c r="Q134" s="73">
        <v>9.1534992709708402E-3</v>
      </c>
      <c r="R134" s="73">
        <v>3.6765490863318903E-3</v>
      </c>
      <c r="S134" s="73">
        <v>3.0267422695245899E-3</v>
      </c>
      <c r="T134" s="73">
        <v>7.9964193605418597E-3</v>
      </c>
      <c r="U134" s="73">
        <v>1.1959756730213579E-2</v>
      </c>
      <c r="V134" s="73">
        <v>3.4874721949867883E-2</v>
      </c>
      <c r="W134" s="73">
        <v>4.5137916554603801E-2</v>
      </c>
      <c r="X134" s="73">
        <v>8.8142940222267277E-2</v>
      </c>
      <c r="Y134" s="73">
        <v>9.9158910057470059E-2</v>
      </c>
      <c r="Z134" s="73">
        <v>8.8626290382044462E-2</v>
      </c>
      <c r="AA134" s="73">
        <v>0.1113937994844978</v>
      </c>
      <c r="AB134" s="73">
        <v>0.11748064786861599</v>
      </c>
      <c r="AC134" s="73">
        <v>0.142522980297492</v>
      </c>
      <c r="AD134" s="73">
        <v>0.16912761661857331</v>
      </c>
      <c r="AE134" s="73">
        <v>0.1702789321349796</v>
      </c>
      <c r="AF134" s="73">
        <v>0.15199654118918782</v>
      </c>
      <c r="AG134" s="73">
        <v>0.12489051447243421</v>
      </c>
    </row>
    <row r="135" spans="1:33" ht="14.25" x14ac:dyDescent="0.2">
      <c r="A135" s="79" t="s">
        <v>464</v>
      </c>
      <c r="B135" s="79" t="s">
        <v>11</v>
      </c>
      <c r="C135" s="79" t="s">
        <v>12</v>
      </c>
      <c r="D135" s="79" t="s">
        <v>177</v>
      </c>
      <c r="E135" s="79" t="s">
        <v>193</v>
      </c>
      <c r="F135" s="79" t="s">
        <v>94</v>
      </c>
      <c r="G135" s="79" t="s">
        <v>195</v>
      </c>
      <c r="H135" s="91" t="s">
        <v>17</v>
      </c>
      <c r="I135" s="73">
        <v>7.754549610567076E-4</v>
      </c>
      <c r="J135" s="73">
        <v>1.2836839990035983E-3</v>
      </c>
      <c r="K135" s="73">
        <v>1.6047181505780073E-3</v>
      </c>
      <c r="L135" s="73">
        <v>9.6145551009470878E-3</v>
      </c>
      <c r="M135" s="73">
        <v>1.8380859637172221E-2</v>
      </c>
      <c r="N135" s="73">
        <v>1.9481868685439999E-2</v>
      </c>
      <c r="O135" s="73">
        <v>2.1215095715410675E-2</v>
      </c>
      <c r="P135" s="73">
        <v>1.2068930408674763E-2</v>
      </c>
      <c r="Q135" s="73">
        <v>6.8938901972248707E-3</v>
      </c>
      <c r="R135" s="73">
        <v>7.0677263377388411E-3</v>
      </c>
      <c r="S135" s="73">
        <v>4.025907028981817E-2</v>
      </c>
      <c r="T135" s="73">
        <v>3.7540501424486082E-2</v>
      </c>
      <c r="U135" s="73">
        <v>5.1044092651746295E-2</v>
      </c>
      <c r="V135" s="73">
        <v>3.4993867302887734E-2</v>
      </c>
      <c r="W135" s="73">
        <v>3.7551714126346863E-2</v>
      </c>
      <c r="X135" s="73">
        <v>2.288072196930971E-3</v>
      </c>
      <c r="Y135" s="73">
        <v>1.0944825909746201E-3</v>
      </c>
      <c r="Z135" s="73">
        <v>1.2599881502425153E-3</v>
      </c>
      <c r="AA135" s="73">
        <v>5.012320128235287E-4</v>
      </c>
      <c r="AB135" s="73">
        <v>7.4893070223773072E-4</v>
      </c>
      <c r="AC135" s="73">
        <v>1.1361350869761656E-3</v>
      </c>
      <c r="AD135" s="73">
        <v>6.8291184410706595E-4</v>
      </c>
      <c r="AE135" s="73">
        <v>1.3328084260576278E-3</v>
      </c>
      <c r="AF135" s="73">
        <v>1.00544535827215E-3</v>
      </c>
      <c r="AG135" s="73">
        <v>9.0954774840723855E-4</v>
      </c>
    </row>
    <row r="136" spans="1:33" ht="14.25" x14ac:dyDescent="0.2">
      <c r="A136" s="79" t="s">
        <v>464</v>
      </c>
      <c r="B136" s="79" t="s">
        <v>11</v>
      </c>
      <c r="C136" s="79" t="s">
        <v>12</v>
      </c>
      <c r="D136" s="79" t="s">
        <v>177</v>
      </c>
      <c r="E136" s="79" t="s">
        <v>193</v>
      </c>
      <c r="F136" s="79" t="s">
        <v>94</v>
      </c>
      <c r="G136" s="79" t="s">
        <v>584</v>
      </c>
      <c r="H136" s="91" t="s">
        <v>17</v>
      </c>
      <c r="I136" s="73">
        <v>0</v>
      </c>
      <c r="J136" s="73">
        <v>0</v>
      </c>
      <c r="K136" s="73">
        <v>0</v>
      </c>
      <c r="L136" s="73">
        <v>0</v>
      </c>
      <c r="M136" s="73">
        <v>0</v>
      </c>
      <c r="N136" s="73">
        <v>0</v>
      </c>
      <c r="O136" s="73">
        <v>0</v>
      </c>
      <c r="P136" s="73">
        <v>0</v>
      </c>
      <c r="Q136" s="73">
        <v>0</v>
      </c>
      <c r="R136" s="73">
        <v>0</v>
      </c>
      <c r="S136" s="73">
        <v>1.19550960924771E-3</v>
      </c>
      <c r="T136" s="73">
        <v>1.2448241658534998E-3</v>
      </c>
      <c r="U136" s="73">
        <v>5.7114459554482803E-3</v>
      </c>
      <c r="V136" s="73">
        <v>7.3679513655227513E-2</v>
      </c>
      <c r="W136" s="73">
        <v>8.252127479537387E-2</v>
      </c>
      <c r="X136" s="73">
        <v>0.12458757000603729</v>
      </c>
      <c r="Y136" s="73">
        <v>0.16796198902898529</v>
      </c>
      <c r="Z136" s="73">
        <v>0.1895265729253412</v>
      </c>
      <c r="AA136" s="73">
        <v>0.25072319217469191</v>
      </c>
      <c r="AB136" s="73">
        <v>0.3713162972175989</v>
      </c>
      <c r="AC136" s="73">
        <v>0.34095738249502916</v>
      </c>
      <c r="AD136" s="73">
        <v>0.59376596964230433</v>
      </c>
      <c r="AE136" s="73">
        <v>0.90366559764869636</v>
      </c>
      <c r="AF136" s="73">
        <v>1.14409104652952</v>
      </c>
      <c r="AG136" s="73">
        <v>1.3056067413002199</v>
      </c>
    </row>
    <row r="137" spans="1:33" ht="14.25" x14ac:dyDescent="0.2">
      <c r="A137" s="79" t="s">
        <v>464</v>
      </c>
      <c r="B137" s="79" t="s">
        <v>11</v>
      </c>
      <c r="C137" s="79" t="s">
        <v>198</v>
      </c>
      <c r="D137" s="79" t="s">
        <v>206</v>
      </c>
      <c r="E137" s="79" t="s">
        <v>221</v>
      </c>
      <c r="F137" s="79" t="s">
        <v>223</v>
      </c>
      <c r="G137" s="79" t="s">
        <v>586</v>
      </c>
      <c r="H137" s="91" t="s">
        <v>17</v>
      </c>
      <c r="I137" s="73">
        <v>0</v>
      </c>
      <c r="J137" s="73">
        <v>0</v>
      </c>
      <c r="K137" s="73">
        <v>0</v>
      </c>
      <c r="L137" s="73">
        <v>0</v>
      </c>
      <c r="M137" s="73">
        <v>0</v>
      </c>
      <c r="N137" s="73">
        <v>0</v>
      </c>
      <c r="O137" s="73">
        <v>0</v>
      </c>
      <c r="P137" s="73">
        <v>0</v>
      </c>
      <c r="Q137" s="73">
        <v>0</v>
      </c>
      <c r="R137" s="73">
        <v>0</v>
      </c>
      <c r="S137" s="73">
        <v>0</v>
      </c>
      <c r="T137" s="73">
        <v>0</v>
      </c>
      <c r="U137" s="73">
        <v>0</v>
      </c>
      <c r="V137" s="73">
        <v>9.9999999999999995E-7</v>
      </c>
      <c r="W137" s="73">
        <v>3.7198012370400005E-7</v>
      </c>
      <c r="X137" s="73">
        <v>3.19708227486E-7</v>
      </c>
      <c r="Y137" s="73">
        <v>1.61387517966E-6</v>
      </c>
      <c r="Z137" s="73">
        <v>4.0956309375E-7</v>
      </c>
      <c r="AA137" s="73">
        <v>5.4874901553000002E-7</v>
      </c>
      <c r="AB137" s="73">
        <v>1.9999999999999999E-6</v>
      </c>
      <c r="AC137" s="73">
        <v>2.6201623999999999E-6</v>
      </c>
      <c r="AD137" s="73">
        <v>3.6497552150800002E-6</v>
      </c>
      <c r="AE137" s="73">
        <v>1.2985702003624841E-5</v>
      </c>
      <c r="AF137" s="73">
        <v>1.5183407648680001E-5</v>
      </c>
      <c r="AG137" s="73">
        <v>1.2035418130449821E-5</v>
      </c>
    </row>
    <row r="138" spans="1:33" ht="14.25" x14ac:dyDescent="0.2">
      <c r="A138" s="79" t="s">
        <v>464</v>
      </c>
      <c r="B138" s="79" t="s">
        <v>11</v>
      </c>
      <c r="C138" s="79" t="s">
        <v>198</v>
      </c>
      <c r="D138" s="79" t="s">
        <v>226</v>
      </c>
      <c r="E138" s="79" t="s">
        <v>94</v>
      </c>
      <c r="F138" s="79" t="s">
        <v>94</v>
      </c>
      <c r="G138" s="79" t="s">
        <v>227</v>
      </c>
      <c r="H138" s="91" t="s">
        <v>17</v>
      </c>
      <c r="I138" s="73">
        <v>0</v>
      </c>
      <c r="J138" s="73">
        <v>0</v>
      </c>
      <c r="K138" s="73">
        <v>0</v>
      </c>
      <c r="L138" s="73">
        <v>0</v>
      </c>
      <c r="M138" s="73">
        <v>0</v>
      </c>
      <c r="N138" s="73">
        <v>0</v>
      </c>
      <c r="O138" s="73">
        <v>0</v>
      </c>
      <c r="P138" s="73">
        <v>0</v>
      </c>
      <c r="Q138" s="73">
        <v>0</v>
      </c>
      <c r="R138" s="73">
        <v>0</v>
      </c>
      <c r="S138" s="73">
        <v>0</v>
      </c>
      <c r="T138" s="73">
        <v>0</v>
      </c>
      <c r="U138" s="73">
        <v>0</v>
      </c>
      <c r="V138" s="73">
        <v>0</v>
      </c>
      <c r="W138" s="73">
        <v>0</v>
      </c>
      <c r="X138" s="73">
        <v>0</v>
      </c>
      <c r="Y138" s="73">
        <v>0</v>
      </c>
      <c r="Z138" s="73">
        <v>0</v>
      </c>
      <c r="AA138" s="73">
        <v>0</v>
      </c>
      <c r="AB138" s="73">
        <v>2.4889999999999999E-2</v>
      </c>
      <c r="AC138" s="73">
        <v>0</v>
      </c>
      <c r="AD138" s="73">
        <v>0</v>
      </c>
      <c r="AE138" s="73">
        <v>0</v>
      </c>
      <c r="AF138" s="73">
        <v>0</v>
      </c>
      <c r="AG138" s="73">
        <v>0</v>
      </c>
    </row>
    <row r="139" spans="1:33" ht="14.25" x14ac:dyDescent="0.2">
      <c r="A139" s="79" t="s">
        <v>464</v>
      </c>
      <c r="B139" s="79" t="s">
        <v>235</v>
      </c>
      <c r="C139" s="79" t="s">
        <v>282</v>
      </c>
      <c r="D139" s="79" t="s">
        <v>286</v>
      </c>
      <c r="E139" s="79" t="s">
        <v>94</v>
      </c>
      <c r="F139" s="79" t="s">
        <v>94</v>
      </c>
      <c r="G139" s="79" t="s">
        <v>287</v>
      </c>
      <c r="H139" s="91" t="s">
        <v>17</v>
      </c>
      <c r="I139" s="73">
        <v>0</v>
      </c>
      <c r="J139" s="73">
        <v>0</v>
      </c>
      <c r="K139" s="73">
        <v>0</v>
      </c>
      <c r="L139" s="73">
        <v>0</v>
      </c>
      <c r="M139" s="73">
        <v>0</v>
      </c>
      <c r="N139" s="73">
        <v>0</v>
      </c>
      <c r="O139" s="73">
        <v>0</v>
      </c>
      <c r="P139" s="73">
        <v>0</v>
      </c>
      <c r="Q139" s="73">
        <v>0</v>
      </c>
      <c r="R139" s="73">
        <v>0</v>
      </c>
      <c r="S139" s="73">
        <v>0</v>
      </c>
      <c r="T139" s="73">
        <v>1.7899999999999999E-4</v>
      </c>
      <c r="U139" s="73">
        <v>0</v>
      </c>
      <c r="V139" s="73">
        <v>1.5999999999999999E-5</v>
      </c>
      <c r="W139" s="73">
        <v>8.7000000000000001E-5</v>
      </c>
      <c r="X139" s="73">
        <v>1.9486469999999999E-2</v>
      </c>
      <c r="Y139" s="73">
        <v>5.9010310000000003E-2</v>
      </c>
      <c r="Z139" s="73">
        <v>6.3185749999999999E-2</v>
      </c>
      <c r="AA139" s="73">
        <v>6.7132759999999986E-2</v>
      </c>
      <c r="AB139" s="73">
        <v>9.5776762049999992E-2</v>
      </c>
      <c r="AC139" s="73">
        <v>0.13688841500000001</v>
      </c>
      <c r="AD139" s="73">
        <v>0.147861568</v>
      </c>
      <c r="AE139" s="73">
        <v>0.13984607700000001</v>
      </c>
      <c r="AF139" s="73">
        <v>8.8292947999999996E-2</v>
      </c>
      <c r="AG139" s="73">
        <v>0.13740560440000002</v>
      </c>
    </row>
    <row r="140" spans="1:33" ht="14.25" x14ac:dyDescent="0.2">
      <c r="A140" s="79" t="s">
        <v>464</v>
      </c>
      <c r="B140" s="79" t="s">
        <v>292</v>
      </c>
      <c r="C140" s="79" t="s">
        <v>394</v>
      </c>
      <c r="D140" s="79" t="s">
        <v>395</v>
      </c>
      <c r="E140" s="79" t="s">
        <v>396</v>
      </c>
      <c r="F140" s="79" t="s">
        <v>94</v>
      </c>
      <c r="G140" s="79" t="s">
        <v>397</v>
      </c>
      <c r="H140" s="91" t="s">
        <v>17</v>
      </c>
      <c r="I140" s="73">
        <v>0.60054959411602438</v>
      </c>
      <c r="J140" s="73">
        <v>0.62410055859116265</v>
      </c>
      <c r="K140" s="73">
        <v>0.64176378194751627</v>
      </c>
      <c r="L140" s="73">
        <v>0.6476515230663008</v>
      </c>
      <c r="M140" s="73">
        <v>0.67120248754143907</v>
      </c>
      <c r="N140" s="73">
        <v>0.69475345201657712</v>
      </c>
      <c r="O140" s="73">
        <v>0.7183044164917155</v>
      </c>
      <c r="P140" s="73">
        <v>0.76527917023382619</v>
      </c>
      <c r="Q140" s="73">
        <v>0.83605923886740652</v>
      </c>
      <c r="R140" s="73">
        <v>0.88316116781768284</v>
      </c>
      <c r="S140" s="73">
        <v>0.90671213229282099</v>
      </c>
      <c r="T140" s="73">
        <v>0.94203857900552856</v>
      </c>
      <c r="U140" s="73">
        <v>0.96558954348066672</v>
      </c>
      <c r="V140" s="73">
        <v>1.0362424369060812</v>
      </c>
      <c r="W140" s="73">
        <v>1.0951198480939266</v>
      </c>
      <c r="X140" s="73">
        <v>1.118670812569065</v>
      </c>
      <c r="Y140" s="73">
        <v>1.1422217770442031</v>
      </c>
      <c r="Z140" s="73">
        <v>1.2128746704696176</v>
      </c>
      <c r="AA140" s="73">
        <v>1.2835275638950325</v>
      </c>
      <c r="AB140" s="73">
        <v>1.3895125968529825</v>
      </c>
      <c r="AC140" s="73">
        <v>1.4719413102256171</v>
      </c>
      <c r="AD140" s="73">
        <v>1.4719413102256171</v>
      </c>
      <c r="AE140" s="73">
        <v>1.4719413102256171</v>
      </c>
      <c r="AF140" s="73">
        <v>1.4719413102256171</v>
      </c>
      <c r="AG140" s="73">
        <v>1.4719413102256171</v>
      </c>
    </row>
    <row r="141" spans="1:33" ht="14.25" x14ac:dyDescent="0.2">
      <c r="A141" s="79" t="s">
        <v>464</v>
      </c>
      <c r="B141" s="79" t="s">
        <v>292</v>
      </c>
      <c r="C141" s="79" t="s">
        <v>394</v>
      </c>
      <c r="D141" s="79" t="s">
        <v>395</v>
      </c>
      <c r="E141" s="79" t="s">
        <v>396</v>
      </c>
      <c r="F141" s="79" t="s">
        <v>94</v>
      </c>
      <c r="G141" s="79" t="s">
        <v>398</v>
      </c>
      <c r="H141" s="91" t="s">
        <v>17</v>
      </c>
      <c r="I141" s="73">
        <v>7.918191387505687E-3</v>
      </c>
      <c r="J141" s="73">
        <v>9.1684321329013208E-3</v>
      </c>
      <c r="K141" s="73">
        <v>6.2271991046665785E-3</v>
      </c>
      <c r="L141" s="73">
        <v>4.8342642155297889E-3</v>
      </c>
      <c r="M141" s="73">
        <v>6.251203726978175E-3</v>
      </c>
      <c r="N141" s="73">
        <v>5.0009629815825395E-3</v>
      </c>
      <c r="O141" s="73">
        <v>5.4177098967144186E-3</v>
      </c>
      <c r="P141" s="73">
        <v>3.6777915260388259E-3</v>
      </c>
      <c r="Q141" s="73">
        <v>5.0009629815825395E-3</v>
      </c>
      <c r="R141" s="73">
        <v>4.5842160664506604E-3</v>
      </c>
      <c r="S141" s="73">
        <v>6.251203726978175E-3</v>
      </c>
      <c r="T141" s="73">
        <v>6.251203726978175E-3</v>
      </c>
      <c r="U141" s="73">
        <v>6.6679506421100532E-3</v>
      </c>
      <c r="V141" s="73">
        <v>3.5006740871077781E-3</v>
      </c>
      <c r="W141" s="73">
        <v>2.0837345756593915E-3</v>
      </c>
      <c r="X141" s="73">
        <v>2.4171321077648945E-3</v>
      </c>
      <c r="Y141" s="73">
        <v>5.0009629815825542E-3</v>
      </c>
      <c r="Z141" s="73">
        <v>2.4171321077648945E-3</v>
      </c>
      <c r="AA141" s="73">
        <v>2.1670839586857677E-3</v>
      </c>
      <c r="AB141" s="73">
        <v>3.9174370519418147E-3</v>
      </c>
      <c r="AC141" s="73">
        <v>2.7505409088102103E-3</v>
      </c>
      <c r="AD141" s="73">
        <v>2.7505409088102103E-3</v>
      </c>
      <c r="AE141" s="73">
        <v>2.7505409088102103E-3</v>
      </c>
      <c r="AF141" s="73">
        <v>2.7505409088102103E-3</v>
      </c>
      <c r="AG141" s="73">
        <v>2.7505409088102103E-3</v>
      </c>
    </row>
    <row r="142" spans="1:33" ht="14.25" x14ac:dyDescent="0.2">
      <c r="A142" s="79" t="s">
        <v>464</v>
      </c>
      <c r="B142" s="79" t="s">
        <v>292</v>
      </c>
      <c r="C142" s="79" t="s">
        <v>394</v>
      </c>
      <c r="D142" s="79" t="s">
        <v>395</v>
      </c>
      <c r="E142" s="79" t="s">
        <v>396</v>
      </c>
      <c r="F142" s="79" t="s">
        <v>94</v>
      </c>
      <c r="G142" s="79" t="s">
        <v>399</v>
      </c>
      <c r="H142" s="91" t="s">
        <v>17</v>
      </c>
      <c r="I142" s="73">
        <v>2.9622425465596656E-2</v>
      </c>
      <c r="J142" s="73">
        <v>2.3119941826807149E-2</v>
      </c>
      <c r="K142" s="73">
        <v>2.4327091789439315E-2</v>
      </c>
      <c r="L142" s="73">
        <v>2.0229949098456254E-2</v>
      </c>
      <c r="M142" s="73">
        <v>2.1674945462631701E-2</v>
      </c>
      <c r="N142" s="73">
        <v>1.8784952734280807E-2</v>
      </c>
      <c r="O142" s="73">
        <v>1.5894960005929916E-2</v>
      </c>
      <c r="P142" s="73">
        <v>2.7449873432058874E-2</v>
      </c>
      <c r="Q142" s="73">
        <v>2.4564938190982592E-2</v>
      </c>
      <c r="R142" s="73">
        <v>2.3119941826807149E-2</v>
      </c>
      <c r="S142" s="73">
        <v>2.6009934555158043E-2</v>
      </c>
      <c r="T142" s="73">
        <v>2.1674945462631701E-2</v>
      </c>
      <c r="U142" s="73">
        <v>2.6009934555158043E-2</v>
      </c>
      <c r="V142" s="73">
        <v>2.6009934555158043E-2</v>
      </c>
      <c r="W142" s="73">
        <v>1.3727465459666745E-2</v>
      </c>
      <c r="X142" s="73">
        <v>8.6699781850526816E-3</v>
      </c>
      <c r="Y142" s="73">
        <v>1.4449963640999999E-2</v>
      </c>
      <c r="Z142" s="73">
        <v>1.15599709134036E-2</v>
      </c>
      <c r="AA142" s="73">
        <v>9.392477403837576E-3</v>
      </c>
      <c r="AB142" s="73">
        <v>8.6700137060159634E-3</v>
      </c>
      <c r="AC142" s="73">
        <v>8.6700137060159634E-3</v>
      </c>
      <c r="AD142" s="73">
        <v>8.6700137060159634E-3</v>
      </c>
      <c r="AE142" s="73">
        <v>8.6700137060159634E-3</v>
      </c>
      <c r="AF142" s="73">
        <v>8.6700137060159634E-3</v>
      </c>
      <c r="AG142" s="73">
        <v>8.6700137060159634E-3</v>
      </c>
    </row>
    <row r="143" spans="1:33" ht="14.25" x14ac:dyDescent="0.2">
      <c r="A143" s="79" t="s">
        <v>464</v>
      </c>
      <c r="B143" s="79" t="s">
        <v>292</v>
      </c>
      <c r="C143" s="79" t="s">
        <v>394</v>
      </c>
      <c r="D143" s="79" t="s">
        <v>395</v>
      </c>
      <c r="E143" s="79" t="s">
        <v>396</v>
      </c>
      <c r="F143" s="79" t="s">
        <v>94</v>
      </c>
      <c r="G143" s="79" t="s">
        <v>400</v>
      </c>
      <c r="H143" s="91" t="s">
        <v>17</v>
      </c>
      <c r="I143" s="73">
        <v>0.46971005536596733</v>
      </c>
      <c r="J143" s="73">
        <v>0.22428369432012432</v>
      </c>
      <c r="K143" s="73">
        <v>0.21790279940740745</v>
      </c>
      <c r="L143" s="73">
        <v>0.22533130393265993</v>
      </c>
      <c r="M143" s="73">
        <v>0.23037887752033151</v>
      </c>
      <c r="N143" s="73">
        <v>0.21540758378482264</v>
      </c>
      <c r="O143" s="73">
        <v>0.22414083846386951</v>
      </c>
      <c r="P143" s="73">
        <v>0.20642988686285074</v>
      </c>
      <c r="Q143" s="73">
        <v>0.20023311727597345</v>
      </c>
      <c r="R143" s="73">
        <v>0.17827141030772684</v>
      </c>
      <c r="S143" s="73">
        <v>0.17906505395358716</v>
      </c>
      <c r="T143" s="73">
        <v>0.17307780628921698</v>
      </c>
      <c r="U143" s="73">
        <v>0.1556049477819563</v>
      </c>
      <c r="V143" s="73">
        <v>0.15164942785098853</v>
      </c>
      <c r="W143" s="73">
        <v>0.12333793680094277</v>
      </c>
      <c r="X143" s="73">
        <v>0.10548476425858586</v>
      </c>
      <c r="Y143" s="73">
        <v>9.1884886743123534E-2</v>
      </c>
      <c r="Z143" s="73">
        <v>0.10676094324112922</v>
      </c>
      <c r="AA143" s="73">
        <v>6.39772015800915E-2</v>
      </c>
      <c r="AB143" s="73">
        <v>8.2313544374048198E-2</v>
      </c>
      <c r="AC143" s="73">
        <v>9.256742027856342E-2</v>
      </c>
      <c r="AD143" s="73">
        <v>9.256742027856342E-2</v>
      </c>
      <c r="AE143" s="73">
        <v>9.256742027856342E-2</v>
      </c>
      <c r="AF143" s="73">
        <v>9.256742027856342E-2</v>
      </c>
      <c r="AG143" s="73">
        <v>9.256742027856342E-2</v>
      </c>
    </row>
    <row r="144" spans="1:33" ht="14.25" x14ac:dyDescent="0.2">
      <c r="A144" s="79" t="s">
        <v>464</v>
      </c>
      <c r="B144" s="79" t="s">
        <v>292</v>
      </c>
      <c r="C144" s="79" t="s">
        <v>394</v>
      </c>
      <c r="D144" s="79" t="s">
        <v>395</v>
      </c>
      <c r="E144" s="79" t="s">
        <v>396</v>
      </c>
      <c r="F144" s="79" t="s">
        <v>94</v>
      </c>
      <c r="G144" s="79" t="s">
        <v>401</v>
      </c>
      <c r="H144" s="91" t="s">
        <v>17</v>
      </c>
      <c r="I144" s="73">
        <v>0.18443274323844622</v>
      </c>
      <c r="J144" s="73">
        <v>0.18812139810321515</v>
      </c>
      <c r="K144" s="73">
        <v>0.19365438040036853</v>
      </c>
      <c r="L144" s="73">
        <v>0.19642087154894525</v>
      </c>
      <c r="M144" s="73">
        <v>0.1973430352651375</v>
      </c>
      <c r="N144" s="73">
        <v>0.19826519898132969</v>
      </c>
      <c r="O144" s="73">
        <v>0.19918736269752191</v>
      </c>
      <c r="P144" s="73">
        <v>0.20553830421093783</v>
      </c>
      <c r="Q144" s="73">
        <v>0.21209765472421313</v>
      </c>
      <c r="R144" s="73">
        <v>0.22131929188613547</v>
      </c>
      <c r="S144" s="73">
        <v>0.23515174762901891</v>
      </c>
      <c r="T144" s="73">
        <v>0.24437338479094126</v>
      </c>
      <c r="U144" s="73">
        <v>0.24898420337190239</v>
      </c>
      <c r="V144" s="73">
        <v>0.25820584053382473</v>
      </c>
      <c r="W144" s="73">
        <v>0.26742747769574704</v>
      </c>
      <c r="X144" s="73">
        <v>0.2766491148576693</v>
      </c>
      <c r="Y144" s="73">
        <v>0.29048157060055296</v>
      </c>
      <c r="Z144" s="73">
        <v>0.30892484492439803</v>
      </c>
      <c r="AA144" s="73">
        <v>0.32275730066728087</v>
      </c>
      <c r="AB144" s="73">
        <v>0.33659113542082902</v>
      </c>
      <c r="AC144" s="73">
        <v>0.3504236478353836</v>
      </c>
      <c r="AD144" s="73">
        <v>0.3504236478353836</v>
      </c>
      <c r="AE144" s="73">
        <v>0.3504236478353836</v>
      </c>
      <c r="AF144" s="73">
        <v>0.3504236478353836</v>
      </c>
      <c r="AG144" s="73">
        <v>0.3504236478353836</v>
      </c>
    </row>
    <row r="145" spans="1:33" ht="14.25" x14ac:dyDescent="0.2">
      <c r="A145" s="79" t="s">
        <v>464</v>
      </c>
      <c r="B145" s="79" t="s">
        <v>292</v>
      </c>
      <c r="C145" s="79" t="s">
        <v>394</v>
      </c>
      <c r="D145" s="79" t="s">
        <v>395</v>
      </c>
      <c r="E145" s="79" t="s">
        <v>396</v>
      </c>
      <c r="F145" s="79" t="s">
        <v>94</v>
      </c>
      <c r="G145" s="79" t="s">
        <v>402</v>
      </c>
      <c r="H145" s="91" t="s">
        <v>17</v>
      </c>
      <c r="I145" s="73">
        <v>9.4809550828090838E-2</v>
      </c>
      <c r="J145" s="73">
        <v>8.9747849962525411E-2</v>
      </c>
      <c r="K145" s="73">
        <v>7.9890966250046824E-2</v>
      </c>
      <c r="L145" s="73">
        <v>0.10220742132391721</v>
      </c>
      <c r="M145" s="73">
        <v>8.1765937059133778E-2</v>
      </c>
      <c r="N145" s="73">
        <v>7.183721613052467E-2</v>
      </c>
      <c r="O145" s="73">
        <v>6.1324452794350323E-2</v>
      </c>
      <c r="P145" s="73">
        <v>6.8949126425114554E-2</v>
      </c>
      <c r="Q145" s="73">
        <v>0.10610103737435216</v>
      </c>
      <c r="R145" s="73">
        <v>9.5393593235656063E-2</v>
      </c>
      <c r="S145" s="73">
        <v>8.2739341071742509E-2</v>
      </c>
      <c r="T145" s="73">
        <v>0.10318082533652595</v>
      </c>
      <c r="U145" s="73">
        <v>8.2739341071742509E-2</v>
      </c>
      <c r="V145" s="73">
        <v>7.6704236193568365E-2</v>
      </c>
      <c r="W145" s="73">
        <v>4.2829776554784357E-2</v>
      </c>
      <c r="X145" s="73">
        <v>4.5749988592610563E-2</v>
      </c>
      <c r="Y145" s="73">
        <v>4.2245734147219098E-2</v>
      </c>
      <c r="Z145" s="73">
        <v>3.5431906058957997E-2</v>
      </c>
      <c r="AA145" s="73">
        <v>2.8618085789843806E-2</v>
      </c>
      <c r="AB145" s="73">
        <v>2.3750757673768014E-2</v>
      </c>
      <c r="AC145" s="73">
        <v>1.9857190842002766E-2</v>
      </c>
      <c r="AD145" s="73">
        <v>1.9857190842002766E-2</v>
      </c>
      <c r="AE145" s="73">
        <v>1.9857190842002766E-2</v>
      </c>
      <c r="AF145" s="73">
        <v>1.9857190842002766E-2</v>
      </c>
      <c r="AG145" s="73">
        <v>1.9857190842002766E-2</v>
      </c>
    </row>
    <row r="146" spans="1:33" ht="14.25" x14ac:dyDescent="0.2">
      <c r="A146" s="79" t="s">
        <v>464</v>
      </c>
      <c r="B146" s="79" t="s">
        <v>428</v>
      </c>
      <c r="C146" s="79" t="s">
        <v>429</v>
      </c>
      <c r="D146" s="79" t="s">
        <v>430</v>
      </c>
      <c r="E146" s="79" t="s">
        <v>94</v>
      </c>
      <c r="F146" s="79" t="s">
        <v>94</v>
      </c>
      <c r="G146" s="79" t="s">
        <v>431</v>
      </c>
      <c r="H146" s="91" t="s">
        <v>17</v>
      </c>
      <c r="I146" s="73">
        <v>5.2169025696668401</v>
      </c>
      <c r="J146" s="73">
        <v>5.5592493832153531</v>
      </c>
      <c r="K146" s="73">
        <v>5.8236680893335135</v>
      </c>
      <c r="L146" s="73">
        <v>5.8001140032535661</v>
      </c>
      <c r="M146" s="73">
        <v>5.8373210584147444</v>
      </c>
      <c r="N146" s="73">
        <v>5.9003714356416816</v>
      </c>
      <c r="O146" s="73">
        <v>5.9827357379454993</v>
      </c>
      <c r="P146" s="73">
        <v>5.8401547926247481</v>
      </c>
      <c r="Q146" s="73">
        <v>5.6398483109681292</v>
      </c>
      <c r="R146" s="73">
        <v>5.4475962189207996</v>
      </c>
      <c r="S146" s="73">
        <v>5.2579049564218936</v>
      </c>
      <c r="T146" s="73">
        <v>5.4675451283861705</v>
      </c>
      <c r="U146" s="73">
        <v>5.5331986695352189</v>
      </c>
      <c r="V146" s="73">
        <v>5.5736762770293753</v>
      </c>
      <c r="W146" s="73">
        <v>5.4955111224036219</v>
      </c>
      <c r="X146" s="73">
        <v>5.4622565536019252</v>
      </c>
      <c r="Y146" s="73">
        <v>5.299871849682777</v>
      </c>
      <c r="Z146" s="73">
        <v>5.4948535736755515</v>
      </c>
      <c r="AA146" s="73">
        <v>5.5375232870942623</v>
      </c>
      <c r="AB146" s="73">
        <v>5.5771317038899335</v>
      </c>
      <c r="AC146" s="73">
        <v>5.728919588170152</v>
      </c>
      <c r="AD146" s="73">
        <v>5.5612646091011939</v>
      </c>
      <c r="AE146" s="73">
        <v>5.4488808689139843</v>
      </c>
      <c r="AF146" s="73">
        <v>5.7619718355702556</v>
      </c>
      <c r="AG146" s="73">
        <v>5.772460034898236</v>
      </c>
    </row>
    <row r="147" spans="1:33" ht="14.25" x14ac:dyDescent="0.2">
      <c r="A147" s="79" t="s">
        <v>464</v>
      </c>
      <c r="B147" s="79" t="s">
        <v>428</v>
      </c>
      <c r="C147" s="79" t="s">
        <v>432</v>
      </c>
      <c r="D147" s="79" t="s">
        <v>94</v>
      </c>
      <c r="E147" s="79" t="s">
        <v>94</v>
      </c>
      <c r="F147" s="79" t="s">
        <v>94</v>
      </c>
      <c r="G147" s="79" t="s">
        <v>433</v>
      </c>
      <c r="H147" s="91" t="s">
        <v>17</v>
      </c>
      <c r="I147" s="73">
        <v>0.9030822670188976</v>
      </c>
      <c r="J147" s="73">
        <v>0.94345231853829148</v>
      </c>
      <c r="K147" s="73">
        <v>0.98382237005769702</v>
      </c>
      <c r="L147" s="73">
        <v>1.0241924215771026</v>
      </c>
      <c r="M147" s="73">
        <v>1.0645624730964964</v>
      </c>
      <c r="N147" s="73">
        <v>1.1049325246159019</v>
      </c>
      <c r="O147" s="73">
        <v>1.145302576135296</v>
      </c>
      <c r="P147" s="73">
        <v>1.1856726276547014</v>
      </c>
      <c r="Q147" s="73">
        <v>1.226042679174107</v>
      </c>
      <c r="R147" s="73">
        <v>1.2664127306935009</v>
      </c>
      <c r="S147" s="73">
        <v>1.3067827822129066</v>
      </c>
      <c r="T147" s="73">
        <v>1.3471528337323002</v>
      </c>
      <c r="U147" s="73">
        <v>1.3875228852517059</v>
      </c>
      <c r="V147" s="73">
        <v>1.4278929367711113</v>
      </c>
      <c r="W147" s="73">
        <v>1.4682629882905054</v>
      </c>
      <c r="X147" s="73">
        <v>1.5086330398099108</v>
      </c>
      <c r="Y147" s="73">
        <v>1.5490030913293049</v>
      </c>
      <c r="Z147" s="73">
        <v>1.5893731428487103</v>
      </c>
      <c r="AA147" s="73">
        <v>1.629743194368116</v>
      </c>
      <c r="AB147" s="73">
        <v>1.6701132458875099</v>
      </c>
      <c r="AC147" s="73">
        <v>1.7104832974069153</v>
      </c>
      <c r="AD147" s="73">
        <v>1.7508533489263207</v>
      </c>
      <c r="AE147" s="73">
        <v>1.7912234004457148</v>
      </c>
      <c r="AF147" s="73">
        <v>1.8315934519651205</v>
      </c>
      <c r="AG147" s="73">
        <v>1.8719635034845141</v>
      </c>
    </row>
    <row r="149" spans="1:33" x14ac:dyDescent="0.2">
      <c r="I149"/>
      <c r="J149"/>
      <c r="K149"/>
      <c r="L149"/>
      <c r="M149"/>
      <c r="N149"/>
      <c r="O149"/>
      <c r="P149"/>
      <c r="Q149"/>
      <c r="R149"/>
      <c r="S149"/>
      <c r="T149"/>
      <c r="U149"/>
      <c r="V149"/>
      <c r="W149"/>
      <c r="X149"/>
      <c r="Y149"/>
      <c r="Z149"/>
      <c r="AA149"/>
      <c r="AB149"/>
      <c r="AC149"/>
      <c r="AD149"/>
      <c r="AE149"/>
      <c r="AF149"/>
      <c r="AG149"/>
    </row>
    <row r="150" spans="1:33" x14ac:dyDescent="0.2">
      <c r="I150"/>
      <c r="J150"/>
      <c r="K150"/>
      <c r="L150"/>
      <c r="M150"/>
      <c r="N150"/>
      <c r="O150"/>
      <c r="P150"/>
      <c r="Q150"/>
      <c r="R150"/>
      <c r="S150"/>
      <c r="T150"/>
      <c r="U150"/>
      <c r="V150"/>
      <c r="W150"/>
      <c r="X150"/>
      <c r="Y150"/>
      <c r="Z150"/>
      <c r="AA150"/>
      <c r="AB150"/>
      <c r="AC150"/>
      <c r="AD150"/>
      <c r="AE150"/>
      <c r="AF150"/>
      <c r="AG150"/>
    </row>
    <row r="151" spans="1:33" x14ac:dyDescent="0.2">
      <c r="I151"/>
      <c r="J151"/>
      <c r="K151"/>
      <c r="L151"/>
      <c r="M151"/>
      <c r="N151"/>
      <c r="O151"/>
      <c r="P151"/>
      <c r="Q151"/>
      <c r="R151"/>
      <c r="S151"/>
      <c r="T151"/>
      <c r="U151"/>
      <c r="V151"/>
      <c r="W151"/>
      <c r="X151"/>
      <c r="Y151"/>
      <c r="Z151"/>
      <c r="AA151"/>
      <c r="AB151"/>
      <c r="AC151"/>
      <c r="AD151"/>
      <c r="AE151"/>
      <c r="AF151"/>
      <c r="AG151"/>
    </row>
    <row r="152" spans="1:33" x14ac:dyDescent="0.2">
      <c r="I152"/>
      <c r="J152"/>
      <c r="K152"/>
      <c r="L152"/>
      <c r="M152"/>
      <c r="N152"/>
      <c r="O152"/>
      <c r="P152"/>
      <c r="Q152"/>
      <c r="R152"/>
      <c r="S152"/>
      <c r="T152"/>
      <c r="U152"/>
      <c r="V152"/>
      <c r="W152"/>
      <c r="X152"/>
      <c r="Y152"/>
      <c r="Z152"/>
      <c r="AA152"/>
      <c r="AB152"/>
      <c r="AC152"/>
      <c r="AD152"/>
      <c r="AE152"/>
      <c r="AF152"/>
      <c r="AG152"/>
    </row>
    <row r="153" spans="1:33" x14ac:dyDescent="0.2">
      <c r="I153"/>
      <c r="J153"/>
      <c r="K153"/>
      <c r="L153"/>
      <c r="M153"/>
      <c r="N153"/>
      <c r="O153"/>
      <c r="P153"/>
      <c r="Q153"/>
      <c r="R153"/>
      <c r="S153"/>
      <c r="T153"/>
      <c r="U153"/>
      <c r="V153"/>
      <c r="W153"/>
      <c r="X153"/>
      <c r="Y153"/>
      <c r="Z153"/>
      <c r="AA153"/>
      <c r="AB153"/>
      <c r="AC153"/>
      <c r="AD153"/>
      <c r="AE153"/>
      <c r="AF153"/>
      <c r="AG153"/>
    </row>
  </sheetData>
  <phoneticPr fontId="4"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7" tint="0.59999389629810485"/>
  </sheetPr>
  <dimension ref="A1:AH5"/>
  <sheetViews>
    <sheetView zoomScaleNormal="100" workbookViewId="0"/>
  </sheetViews>
  <sheetFormatPr defaultColWidth="9.140625" defaultRowHeight="12.75" x14ac:dyDescent="0.2"/>
  <cols>
    <col min="1" max="1" width="16.85546875" style="22" customWidth="1"/>
    <col min="2" max="2" width="12.5703125" style="22" customWidth="1"/>
    <col min="3" max="3" width="21.140625" style="22" customWidth="1"/>
    <col min="4" max="4" width="23.5703125" style="22" customWidth="1"/>
    <col min="5" max="5" width="17.7109375" style="22" customWidth="1"/>
    <col min="6" max="6" width="12.140625" style="22" customWidth="1"/>
    <col min="7" max="7" width="30" style="22" customWidth="1"/>
    <col min="8" max="9" width="7.85546875" style="22" customWidth="1"/>
    <col min="10" max="33" width="9.42578125" style="22" customWidth="1"/>
    <col min="34" max="16384" width="9.140625" style="22"/>
  </cols>
  <sheetData>
    <row r="1" spans="1:34" ht="14.25" x14ac:dyDescent="0.25">
      <c r="A1" s="65" t="s">
        <v>625</v>
      </c>
      <c r="B1" s="14"/>
      <c r="C1" s="14"/>
      <c r="D1" s="14"/>
      <c r="E1" s="14"/>
      <c r="F1" s="14"/>
      <c r="G1" s="14"/>
      <c r="H1" s="14"/>
      <c r="I1" s="14"/>
      <c r="J1" s="15"/>
      <c r="K1" s="15"/>
      <c r="L1" s="15"/>
      <c r="M1" s="15"/>
      <c r="N1" s="15"/>
      <c r="O1" s="14"/>
      <c r="P1" s="15"/>
      <c r="Q1" s="15"/>
      <c r="R1" s="15"/>
      <c r="S1" s="15"/>
      <c r="T1" s="15"/>
      <c r="U1" s="15"/>
      <c r="V1" s="15"/>
      <c r="W1" s="14"/>
      <c r="X1" s="15"/>
      <c r="Y1" s="15"/>
      <c r="Z1" s="15"/>
      <c r="AA1" s="15"/>
      <c r="AB1" s="14"/>
      <c r="AC1" s="14"/>
      <c r="AD1" s="14"/>
      <c r="AE1" s="14"/>
    </row>
    <row r="2" spans="1:34" ht="14.25" x14ac:dyDescent="0.25">
      <c r="A2" s="66" t="s">
        <v>616</v>
      </c>
      <c r="B2" s="14"/>
      <c r="C2" s="14" t="s">
        <v>809</v>
      </c>
      <c r="D2" s="16"/>
      <c r="E2" s="16"/>
      <c r="F2" s="16"/>
      <c r="G2" s="16"/>
      <c r="H2" s="14"/>
    </row>
    <row r="3" spans="1:34" ht="14.25" x14ac:dyDescent="0.25">
      <c r="A3" s="16"/>
      <c r="B3" s="14"/>
      <c r="C3" s="14"/>
      <c r="D3" s="16"/>
      <c r="E3" s="16"/>
      <c r="F3" s="16"/>
      <c r="G3" s="16"/>
      <c r="H3" s="14"/>
      <c r="I3" s="67" t="s">
        <v>453</v>
      </c>
      <c r="J3" s="68">
        <f>SUBTOTAL(9,Other2026ed[2000])</f>
        <v>0</v>
      </c>
      <c r="K3" s="68">
        <f>SUBTOTAL(9,Other2026ed[2001])</f>
        <v>0</v>
      </c>
      <c r="L3" s="68">
        <f>SUBTOTAL(9,Other2026ed[2002])</f>
        <v>0</v>
      </c>
      <c r="M3" s="68">
        <f>SUBTOTAL(9,Other2026ed[2003])</f>
        <v>0</v>
      </c>
      <c r="N3" s="68">
        <f>SUBTOTAL(9,Other2026ed[2004])</f>
        <v>0</v>
      </c>
      <c r="O3" s="68">
        <f>SUBTOTAL(9,Other2026ed[2005])</f>
        <v>0</v>
      </c>
      <c r="P3" s="68">
        <f>SUBTOTAL(9,Other2026ed[2006])</f>
        <v>0</v>
      </c>
      <c r="Q3" s="68">
        <f>SUBTOTAL(9,Other2026ed[2007])</f>
        <v>0</v>
      </c>
      <c r="R3" s="68">
        <f>SUBTOTAL(9,Other2026ed[2008])</f>
        <v>0</v>
      </c>
      <c r="S3" s="68">
        <f>SUBTOTAL(9,Other2026ed[2009])</f>
        <v>0</v>
      </c>
      <c r="T3" s="68">
        <f>SUBTOTAL(9,Other2026ed[2010])</f>
        <v>0</v>
      </c>
      <c r="U3" s="68">
        <f>SUBTOTAL(9,Other2026ed[2011])</f>
        <v>0</v>
      </c>
      <c r="V3" s="68">
        <f>SUBTOTAL(9,Other2026ed[2012])</f>
        <v>0</v>
      </c>
      <c r="W3" s="68">
        <f>SUBTOTAL(9,Other2026ed[2013])</f>
        <v>0</v>
      </c>
      <c r="X3" s="68">
        <f>SUBTOTAL(9,Other2026ed[2014])</f>
        <v>0</v>
      </c>
      <c r="Y3" s="68">
        <f>SUBTOTAL(9,Other2026ed[2015])</f>
        <v>1.95875</v>
      </c>
      <c r="Z3" s="68">
        <f>SUBTOTAL(9,Other2026ed[2016])</f>
        <v>0.53220000000000001</v>
      </c>
      <c r="AA3" s="68">
        <f>SUBTOTAL(9,Other2026ed[2017])</f>
        <v>0</v>
      </c>
      <c r="AB3" s="68">
        <f>SUBTOTAL(9,Other2026ed[2018])</f>
        <v>0</v>
      </c>
      <c r="AC3" s="68">
        <f>SUBTOTAL(9,Other2026ed[2019])</f>
        <v>0</v>
      </c>
      <c r="AD3" s="68">
        <f>SUBTOTAL(9,Other2026ed[2020])</f>
        <v>0</v>
      </c>
      <c r="AE3" s="68">
        <f>SUBTOTAL(9,Other2026ed[2021])</f>
        <v>0</v>
      </c>
      <c r="AF3" s="68">
        <f>SUBTOTAL(9,Other2026ed[2022])</f>
        <v>0</v>
      </c>
      <c r="AG3" s="68">
        <f>SUBTOTAL(9,Other2026ed[2023])</f>
        <v>0</v>
      </c>
      <c r="AH3" s="68">
        <f>SUBTOTAL(9,Other2026ed[2024])</f>
        <v>0</v>
      </c>
    </row>
    <row r="4" spans="1:34" ht="28.5" customHeight="1" x14ac:dyDescent="0.2">
      <c r="A4" s="41" t="s">
        <v>2</v>
      </c>
      <c r="B4" s="42" t="s">
        <v>3</v>
      </c>
      <c r="C4" s="42" t="s">
        <v>4</v>
      </c>
      <c r="D4" s="42" t="s">
        <v>5</v>
      </c>
      <c r="E4" s="42" t="s">
        <v>6</v>
      </c>
      <c r="F4" s="42" t="s">
        <v>7</v>
      </c>
      <c r="G4" s="42" t="s">
        <v>8</v>
      </c>
      <c r="H4" s="43" t="s">
        <v>9</v>
      </c>
      <c r="I4" s="43" t="s">
        <v>465</v>
      </c>
      <c r="J4" s="44" t="s">
        <v>467</v>
      </c>
      <c r="K4" s="44" t="s">
        <v>468</v>
      </c>
      <c r="L4" s="44" t="s">
        <v>469</v>
      </c>
      <c r="M4" s="44" t="s">
        <v>470</v>
      </c>
      <c r="N4" s="44" t="s">
        <v>471</v>
      </c>
      <c r="O4" s="44" t="s">
        <v>472</v>
      </c>
      <c r="P4" s="44" t="s">
        <v>473</v>
      </c>
      <c r="Q4" s="44" t="s">
        <v>474</v>
      </c>
      <c r="R4" s="44" t="s">
        <v>475</v>
      </c>
      <c r="S4" s="44" t="s">
        <v>476</v>
      </c>
      <c r="T4" s="44" t="s">
        <v>477</v>
      </c>
      <c r="U4" s="44" t="s">
        <v>478</v>
      </c>
      <c r="V4" s="44" t="s">
        <v>479</v>
      </c>
      <c r="W4" s="44" t="s">
        <v>480</v>
      </c>
      <c r="X4" s="44" t="s">
        <v>481</v>
      </c>
      <c r="Y4" s="44" t="s">
        <v>482</v>
      </c>
      <c r="Z4" s="45" t="s">
        <v>483</v>
      </c>
      <c r="AA4" s="45" t="s">
        <v>484</v>
      </c>
      <c r="AB4" s="45" t="s">
        <v>485</v>
      </c>
      <c r="AC4" s="45" t="s">
        <v>486</v>
      </c>
      <c r="AD4" s="45" t="s">
        <v>487</v>
      </c>
      <c r="AE4" s="45" t="s">
        <v>488</v>
      </c>
      <c r="AF4" s="45" t="s">
        <v>489</v>
      </c>
      <c r="AG4" s="45" t="s">
        <v>492</v>
      </c>
      <c r="AH4" s="45" t="s">
        <v>617</v>
      </c>
    </row>
    <row r="5" spans="1:34" s="29" customFormat="1" ht="15" customHeight="1" x14ac:dyDescent="0.25">
      <c r="A5" s="37" t="s">
        <v>609</v>
      </c>
      <c r="B5" s="37" t="s">
        <v>11</v>
      </c>
      <c r="C5" s="37" t="s">
        <v>198</v>
      </c>
      <c r="D5" s="37" t="s">
        <v>206</v>
      </c>
      <c r="E5" s="37" t="s">
        <v>225</v>
      </c>
      <c r="F5" s="37" t="s">
        <v>94</v>
      </c>
      <c r="G5" s="37" t="s">
        <v>808</v>
      </c>
      <c r="H5" s="38" t="s">
        <v>16</v>
      </c>
      <c r="I5" s="39">
        <v>25</v>
      </c>
      <c r="J5" s="39"/>
      <c r="K5" s="39"/>
      <c r="L5" s="39"/>
      <c r="M5" s="39"/>
      <c r="N5" s="39"/>
      <c r="O5" s="39"/>
      <c r="P5" s="39"/>
      <c r="Q5" s="39"/>
      <c r="R5" s="39"/>
      <c r="S5" s="39"/>
      <c r="T5" s="39"/>
      <c r="U5" s="39"/>
      <c r="V5" s="39"/>
      <c r="W5" s="39"/>
      <c r="X5" s="39"/>
      <c r="Y5" s="46">
        <v>1.95875</v>
      </c>
      <c r="Z5" s="46">
        <v>0.53220000000000001</v>
      </c>
      <c r="AA5" s="46"/>
      <c r="AB5" s="46"/>
      <c r="AC5" s="46"/>
      <c r="AD5" s="46"/>
      <c r="AE5" s="40"/>
      <c r="AF5" s="25"/>
      <c r="AG5" s="25"/>
      <c r="AH5" s="92"/>
    </row>
  </sheetData>
  <phoneticPr fontId="4"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5ee392-50af-4a48-9137-8b228da283fd">
      <Terms xmlns="http://schemas.microsoft.com/office/infopath/2007/PartnerControls"/>
    </lcf76f155ced4ddcb4097134ff3c332f>
    <TaxCatchAll xmlns="79b20a9b-5151-480a-b6a5-2526cfd3882f"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D3571D19959348B0B3548863F2173D" ma:contentTypeVersion="16" ma:contentTypeDescription="Create a new document." ma:contentTypeScope="" ma:versionID="15c2b692433d72c677bcd1c57a652c74">
  <xsd:schema xmlns:xsd="http://www.w3.org/2001/XMLSchema" xmlns:xs="http://www.w3.org/2001/XMLSchema" xmlns:p="http://schemas.microsoft.com/office/2006/metadata/properties" xmlns:ns1="http://schemas.microsoft.com/sharepoint/v3" xmlns:ns2="d65ee392-50af-4a48-9137-8b228da283fd" xmlns:ns3="79b20a9b-5151-480a-b6a5-2526cfd3882f" targetNamespace="http://schemas.microsoft.com/office/2006/metadata/properties" ma:root="true" ma:fieldsID="a8fc0d611fe32546fe85d7f3295ff37c" ns1:_="" ns2:_="" ns3:_="">
    <xsd:import namespace="http://schemas.microsoft.com/sharepoint/v3"/>
    <xsd:import namespace="d65ee392-50af-4a48-9137-8b228da283fd"/>
    <xsd:import namespace="79b20a9b-5151-480a-b6a5-2526cfd388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ee392-50af-4a48-9137-8b228da28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b20a9b-5151-480a-b6a5-2526cfd388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22ace5-2da5-447e-b2f2-f488e8289fe2}" ma:internalName="TaxCatchAll" ma:showField="CatchAllData" ma:web="79b20a9b-5151-480a-b6a5-2526cfd38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D0E547-4125-4F33-9CDE-A51707F13B8C}">
  <ds:schemaRefs>
    <ds:schemaRef ds:uri="http://purl.org/dc/terms/"/>
    <ds:schemaRef ds:uri="http://schemas.microsoft.com/sharepoint/v3"/>
    <ds:schemaRef ds:uri="http://www.w3.org/XML/1998/namespace"/>
    <ds:schemaRef ds:uri="d65ee392-50af-4a48-9137-8b228da283fd"/>
    <ds:schemaRef ds:uri="http://purl.org/dc/elements/1.1/"/>
    <ds:schemaRef ds:uri="http://schemas.microsoft.com/office/2006/documentManagement/types"/>
    <ds:schemaRef ds:uri="http://schemas.openxmlformats.org/package/2006/metadata/core-properties"/>
    <ds:schemaRef ds:uri="http://purl.org/dc/dcmitype/"/>
    <ds:schemaRef ds:uri="79b20a9b-5151-480a-b6a5-2526cfd3882f"/>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261CBAF-4B43-4E47-84E2-426EF2764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5ee392-50af-4a48-9137-8b228da283fd"/>
    <ds:schemaRef ds:uri="79b20a9b-5151-480a-b6a5-2526cfd388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856ED9-0D0E-4FCD-A1F4-4EC4CC0FE52F}">
  <ds:schemaRefs>
    <ds:schemaRef ds:uri="http://schemas.microsoft.com/sharepoint/v3/contenttype/forms"/>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Background</vt:lpstr>
      <vt:lpstr>Included emissions</vt:lpstr>
      <vt:lpstr>Excluded emissions</vt:lpstr>
      <vt:lpstr>CO2 from biogenic materials</vt:lpstr>
      <vt:lpstr>Other Emissions</vt:lpstr>
      <vt:lpstr>GrossAndSinks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2026-09-16T21:25:18Z</dcterms:created>
  <dcterms:modified xsi:type="dcterms:W3CDTF">2026-09-17T17:32:39Z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0x01010029D3571D19959348B0B3548863F2173D</vt:lpwstr>
  </property>
</Properties>
</file>